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Smart\SC217\"/>
    </mc:Choice>
  </mc:AlternateContent>
  <bookViews>
    <workbookView xWindow="0" yWindow="0" windowWidth="28800" windowHeight="13695"/>
  </bookViews>
  <sheets>
    <sheet name="台積電正2" sheetId="1" r:id="rId1"/>
  </sheets>
  <definedNames>
    <definedName name="貸款年利率">台積電正2!$I$1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8" i="1"/>
  <c r="J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/>
  <c r="C33" i="1"/>
  <c r="D33" i="1"/>
  <c r="C34" i="1"/>
  <c r="D34" i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3" i="1" l="1"/>
  <c r="B2" i="1"/>
  <c r="B3" i="1"/>
  <c r="C2" i="1"/>
  <c r="E3" i="1"/>
  <c r="E2" i="1"/>
  <c r="K8" i="1"/>
  <c r="H9" i="1" s="1"/>
  <c r="D3" i="1"/>
  <c r="D2" i="1"/>
  <c r="J9" i="1" l="1"/>
  <c r="I9" i="1"/>
  <c r="K9" i="1" l="1"/>
  <c r="H10" i="1" s="1"/>
  <c r="J10" i="1" l="1"/>
  <c r="I10" i="1"/>
  <c r="K10" i="1" l="1"/>
  <c r="H11" i="1" s="1"/>
  <c r="J11" i="1" l="1"/>
  <c r="I11" i="1"/>
  <c r="K11" i="1" l="1"/>
  <c r="H12" i="1" l="1"/>
  <c r="I12" i="1" s="1"/>
  <c r="J12" i="1" l="1"/>
  <c r="K12" i="1" l="1"/>
  <c r="H13" i="1" l="1"/>
  <c r="J13" i="1" l="1"/>
  <c r="K13" i="1" s="1"/>
  <c r="I13" i="1"/>
  <c r="H14" i="1" l="1"/>
  <c r="J14" i="1" l="1"/>
  <c r="I14" i="1"/>
  <c r="K14" i="1" l="1"/>
  <c r="H15" i="1" l="1"/>
  <c r="I15" i="1" l="1"/>
  <c r="J15" i="1"/>
  <c r="K15" i="1" l="1"/>
  <c r="H16" i="1" l="1"/>
  <c r="I16" i="1" l="1"/>
  <c r="J16" i="1"/>
  <c r="K16" i="1" l="1"/>
  <c r="H17" i="1" s="1"/>
  <c r="J17" i="1" l="1"/>
  <c r="K17" i="1" s="1"/>
  <c r="H18" i="1" s="1"/>
  <c r="I17" i="1"/>
  <c r="I18" i="1" l="1"/>
  <c r="J18" i="1"/>
  <c r="K18" i="1"/>
  <c r="H19" i="1" s="1"/>
  <c r="J19" i="1" l="1"/>
  <c r="K19" i="1" s="1"/>
  <c r="I19" i="1"/>
  <c r="H20" i="1" l="1"/>
  <c r="I20" i="1" l="1"/>
  <c r="J20" i="1"/>
  <c r="K20" i="1" l="1"/>
  <c r="H21" i="1" l="1"/>
  <c r="J21" i="1" l="1"/>
  <c r="K21" i="1" s="1"/>
  <c r="I21" i="1"/>
  <c r="H22" i="1" l="1"/>
  <c r="J22" i="1" l="1"/>
  <c r="K22" i="1" s="1"/>
  <c r="I22" i="1"/>
  <c r="H23" i="1" l="1"/>
  <c r="I23" i="1" l="1"/>
  <c r="J23" i="1"/>
  <c r="K23" i="1" l="1"/>
  <c r="H24" i="1" l="1"/>
  <c r="J24" i="1" l="1"/>
  <c r="I24" i="1"/>
  <c r="K24" i="1" l="1"/>
  <c r="H25" i="1" s="1"/>
  <c r="J25" i="1" l="1"/>
  <c r="I25" i="1"/>
  <c r="K25" i="1"/>
  <c r="H26" i="1" s="1"/>
  <c r="I26" i="1" l="1"/>
  <c r="J26" i="1"/>
  <c r="K26" i="1"/>
  <c r="H27" i="1" s="1"/>
  <c r="I27" i="1" l="1"/>
  <c r="J27" i="1"/>
  <c r="K27" i="1"/>
  <c r="H28" i="1" l="1"/>
  <c r="I28" i="1" l="1"/>
  <c r="J28" i="1"/>
  <c r="K28" i="1" l="1"/>
  <c r="H29" i="1" l="1"/>
  <c r="J29" i="1" l="1"/>
  <c r="K29" i="1"/>
  <c r="I29" i="1"/>
  <c r="H30" i="1" l="1"/>
  <c r="J30" i="1" l="1"/>
  <c r="I30" i="1"/>
  <c r="K30" i="1" l="1"/>
  <c r="H31" i="1" l="1"/>
  <c r="J31" i="1" l="1"/>
  <c r="K31" i="1"/>
  <c r="I31" i="1"/>
  <c r="H32" i="1" l="1"/>
  <c r="J32" i="1" l="1"/>
  <c r="K32" i="1"/>
  <c r="H33" i="1" s="1"/>
  <c r="I32" i="1"/>
  <c r="J33" i="1" l="1"/>
  <c r="I33" i="1"/>
  <c r="K33" i="1"/>
  <c r="H34" i="1" s="1"/>
  <c r="J34" i="1" l="1"/>
  <c r="I34" i="1"/>
  <c r="K34" i="1"/>
  <c r="H35" i="1" s="1"/>
  <c r="J35" i="1" l="1"/>
  <c r="I35" i="1"/>
  <c r="K35" i="1"/>
  <c r="H36" i="1" l="1"/>
  <c r="I36" i="1" l="1"/>
  <c r="J36" i="1"/>
  <c r="K36" i="1" l="1"/>
  <c r="H37" i="1" l="1"/>
  <c r="J37" i="1" l="1"/>
  <c r="K37" i="1"/>
  <c r="I37" i="1"/>
  <c r="H38" i="1" l="1"/>
  <c r="J38" i="1" l="1"/>
  <c r="K38" i="1"/>
  <c r="I38" i="1"/>
  <c r="H39" i="1" l="1"/>
  <c r="I39" i="1" l="1"/>
  <c r="J39" i="1"/>
  <c r="K39" i="1" l="1"/>
  <c r="H40" i="1" l="1"/>
  <c r="I40" i="1" l="1"/>
  <c r="J40" i="1"/>
  <c r="K40" i="1" l="1"/>
  <c r="H41" i="1" s="1"/>
  <c r="J41" i="1" l="1"/>
  <c r="I41" i="1"/>
  <c r="K41" i="1"/>
  <c r="H42" i="1" s="1"/>
  <c r="J42" i="1" l="1"/>
  <c r="I42" i="1"/>
  <c r="K42" i="1"/>
  <c r="H43" i="1" s="1"/>
  <c r="J43" i="1" l="1"/>
  <c r="I43" i="1"/>
  <c r="K43" i="1"/>
  <c r="H44" i="1" l="1"/>
  <c r="I44" i="1" l="1"/>
  <c r="J44" i="1"/>
  <c r="K44" i="1" l="1"/>
  <c r="H45" i="1" l="1"/>
  <c r="J45" i="1" l="1"/>
  <c r="K45" i="1"/>
  <c r="I45" i="1"/>
  <c r="H46" i="1" l="1"/>
  <c r="J46" i="1" l="1"/>
  <c r="K46" i="1"/>
  <c r="I46" i="1"/>
  <c r="H47" i="1" l="1"/>
  <c r="I47" i="1" l="1"/>
  <c r="J47" i="1"/>
  <c r="K47" i="1" l="1"/>
  <c r="H48" i="1" l="1"/>
  <c r="I48" i="1" l="1"/>
  <c r="J48" i="1"/>
  <c r="K48" i="1" l="1"/>
  <c r="H49" i="1" s="1"/>
  <c r="J49" i="1" l="1"/>
  <c r="I49" i="1"/>
  <c r="K49" i="1"/>
  <c r="H50" i="1" s="1"/>
  <c r="J50" i="1" l="1"/>
  <c r="K50" i="1"/>
  <c r="H51" i="1" s="1"/>
  <c r="I50" i="1"/>
  <c r="J51" i="1" l="1"/>
  <c r="I51" i="1"/>
  <c r="K51" i="1"/>
  <c r="H52" i="1" s="1"/>
  <c r="J52" i="1" l="1"/>
  <c r="I52" i="1"/>
  <c r="K52" i="1"/>
  <c r="H53" i="1" l="1"/>
  <c r="J53" i="1" l="1"/>
  <c r="K53" i="1"/>
  <c r="I53" i="1"/>
  <c r="H54" i="1" l="1"/>
  <c r="J54" i="1" l="1"/>
  <c r="K54" i="1"/>
  <c r="I54" i="1"/>
  <c r="H55" i="1" l="1"/>
  <c r="J55" i="1" l="1"/>
  <c r="K55" i="1"/>
  <c r="H56" i="1" s="1"/>
  <c r="I55" i="1"/>
  <c r="J56" i="1" l="1"/>
  <c r="I56" i="1"/>
  <c r="K56" i="1" l="1"/>
  <c r="H57" i="1" l="1"/>
  <c r="I57" i="1" l="1"/>
  <c r="J57" i="1"/>
  <c r="K57" i="1" l="1"/>
  <c r="H58" i="1" s="1"/>
  <c r="I58" i="1" l="1"/>
  <c r="J58" i="1"/>
  <c r="K58" i="1"/>
  <c r="H59" i="1" l="1"/>
  <c r="I59" i="1" s="1"/>
  <c r="J59" i="1" l="1"/>
  <c r="K59" i="1"/>
  <c r="H60" i="1" s="1"/>
  <c r="I60" i="1" l="1"/>
  <c r="J60" i="1"/>
  <c r="K60" i="1"/>
  <c r="H61" i="1" s="1"/>
  <c r="I61" i="1" l="1"/>
  <c r="J61" i="1"/>
  <c r="K61" i="1"/>
  <c r="H62" i="1" s="1"/>
  <c r="J62" i="1" l="1"/>
  <c r="I62" i="1"/>
  <c r="K62" i="1" l="1"/>
  <c r="H63" i="1" s="1"/>
  <c r="I63" i="1" l="1"/>
  <c r="J63" i="1"/>
  <c r="K63" i="1"/>
  <c r="H64" i="1" l="1"/>
  <c r="I64" i="1" l="1"/>
  <c r="J64" i="1"/>
  <c r="K64" i="1" l="1"/>
  <c r="H65" i="1" s="1"/>
  <c r="I65" i="1" l="1"/>
  <c r="J65" i="1"/>
  <c r="K65" i="1"/>
  <c r="H66" i="1" l="1"/>
  <c r="I66" i="1" l="1"/>
  <c r="J66" i="1"/>
  <c r="K66" i="1" l="1"/>
  <c r="H67" i="1" l="1"/>
  <c r="I67" i="1" s="1"/>
  <c r="J67" i="1" l="1"/>
  <c r="K67" i="1" s="1"/>
  <c r="H68" i="1" s="1"/>
  <c r="J68" i="1" l="1"/>
  <c r="I68" i="1"/>
  <c r="K68" i="1" l="1"/>
  <c r="H69" i="1" s="1"/>
  <c r="I69" i="1" l="1"/>
  <c r="J69" i="1"/>
  <c r="K69" i="1"/>
  <c r="H70" i="1" s="1"/>
  <c r="I70" i="1" l="1"/>
  <c r="J70" i="1"/>
  <c r="K70" i="1"/>
  <c r="H71" i="1" l="1"/>
  <c r="J71" i="1" s="1"/>
  <c r="K71" i="1" l="1"/>
  <c r="H72" i="1" s="1"/>
  <c r="I71" i="1"/>
  <c r="I72" i="1" l="1"/>
  <c r="F3" i="1"/>
  <c r="J72" i="1"/>
  <c r="K72" i="1"/>
</calcChain>
</file>

<file path=xl/sharedStrings.xml><?xml version="1.0" encoding="utf-8"?>
<sst xmlns="http://schemas.openxmlformats.org/spreadsheetml/2006/main" count="15" uniqueCount="15">
  <si>
    <t>持有股數</t>
    <phoneticPr fontId="2" type="noConversion"/>
  </si>
  <si>
    <t>貸款金額</t>
    <phoneticPr fontId="2" type="noConversion"/>
  </si>
  <si>
    <t>損益</t>
    <phoneticPr fontId="2" type="noConversion"/>
  </si>
  <si>
    <t>資產淨值</t>
    <phoneticPr fontId="2" type="noConversion"/>
  </si>
  <si>
    <t>2倍日報酬率</t>
    <phoneticPr fontId="2" type="noConversion"/>
  </si>
  <si>
    <t>日報酬率</t>
    <phoneticPr fontId="2" type="noConversion"/>
  </si>
  <si>
    <t>收盤價</t>
  </si>
  <si>
    <t>日期</t>
  </si>
  <si>
    <t>台積電正2</t>
    <phoneticPr fontId="2" type="noConversion"/>
  </si>
  <si>
    <t>台積電</t>
    <phoneticPr fontId="2" type="noConversion"/>
  </si>
  <si>
    <t>累積報酬</t>
    <phoneticPr fontId="2" type="noConversion"/>
  </si>
  <si>
    <t>最小</t>
    <phoneticPr fontId="2" type="noConversion"/>
  </si>
  <si>
    <t>最大</t>
    <phoneticPr fontId="2" type="noConversion"/>
  </si>
  <si>
    <t>標準差</t>
    <phoneticPr fontId="2" type="noConversion"/>
  </si>
  <si>
    <t>平均報酬率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</si>
</sst>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000%"/>
    <numFmt numFmtId="179" formatCode="0.000000%"/>
    <numFmt numFmtId="180" formatCode="0.000%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180" fontId="3" fillId="0" borderId="0" xfId="2" applyNumberFormat="1" applyFont="1">
      <alignment vertical="center"/>
    </xf>
    <xf numFmtId="179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177" fontId="3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178" fontId="3" fillId="0" borderId="0" xfId="2" applyNumberFormat="1" applyFont="1">
      <alignment vertical="center"/>
    </xf>
    <xf numFmtId="10" fontId="3" fillId="0" borderId="0" xfId="2" applyNumberFormat="1" applyFont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0.00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0.0000%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47625</xdr:rowOff>
    </xdr:from>
    <xdr:to>
      <xdr:col>9</xdr:col>
      <xdr:colOff>447675</xdr:colOff>
      <xdr:row>5</xdr:row>
      <xdr:rowOff>66675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47625"/>
          <a:ext cx="2486025" cy="101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4" displayName="表格4" ref="A7:D72" totalsRowShown="0" headerRowDxfId="10" dataDxfId="9">
  <tableColumns count="4">
    <tableColumn id="1" name="日期" dataDxfId="14"/>
    <tableColumn id="2" name="收盤價" dataDxfId="13"/>
    <tableColumn id="3" name="日報酬率" dataDxfId="12" dataCellStyle="百分比">
      <calculatedColumnFormula>B8/B7-1</calculatedColumnFormula>
    </tableColumn>
    <tableColumn id="4" name="2倍日報酬率" dataDxfId="11" dataCellStyle="百分比">
      <calculatedColumnFormula>C8*2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表格5" displayName="表格5" ref="H7:K72" totalsRowShown="0" headerRowDxfId="4" dataDxfId="3">
  <tableColumns count="4">
    <tableColumn id="1" name="資產淨值" dataDxfId="8"/>
    <tableColumn id="6" name="損益" dataDxfId="7"/>
    <tableColumn id="3" name="貸款金額" dataDxfId="6">
      <calculatedColumnFormula>H8</calculatedColumnFormula>
    </tableColumn>
    <tableColumn id="4" name="持有股數" dataDxfId="5">
      <calculatedColumnFormula>(表格5[[#This Row],[資產淨值]]+表格5[[#This Row],[貸款金額]])/表格4[[#This Row],[收盤價]]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pane ySplit="6600" topLeftCell="A61"/>
      <selection activeCell="G15" sqref="G15"/>
      <selection pane="bottomLeft" activeCell="H69" sqref="H69"/>
    </sheetView>
  </sheetViews>
  <sheetFormatPr defaultRowHeight="15.75" x14ac:dyDescent="0.25"/>
  <cols>
    <col min="1" max="1" width="12.5" style="1" customWidth="1"/>
    <col min="2" max="2" width="11.875" style="1" bestFit="1" customWidth="1"/>
    <col min="3" max="3" width="11.25" style="1" customWidth="1"/>
    <col min="4" max="4" width="11.375" style="1" customWidth="1"/>
    <col min="5" max="5" width="10.625" style="1" customWidth="1"/>
    <col min="6" max="6" width="12.375" style="1" customWidth="1"/>
    <col min="7" max="7" width="14.5" style="1" customWidth="1"/>
    <col min="8" max="8" width="13.75" style="1" customWidth="1"/>
    <col min="9" max="9" width="13.125" style="1" customWidth="1"/>
    <col min="10" max="10" width="12.625" style="1" bestFit="1" customWidth="1"/>
    <col min="11" max="11" width="12.25" style="1" customWidth="1"/>
    <col min="12" max="16384" width="9" style="1"/>
  </cols>
  <sheetData>
    <row r="1" spans="1:11" x14ac:dyDescent="0.25">
      <c r="B1" s="4" t="s">
        <v>14</v>
      </c>
      <c r="C1" s="4" t="s">
        <v>13</v>
      </c>
      <c r="D1" s="4" t="s">
        <v>12</v>
      </c>
      <c r="E1" s="9" t="s">
        <v>11</v>
      </c>
      <c r="F1" s="4" t="s">
        <v>10</v>
      </c>
    </row>
    <row r="2" spans="1:11" x14ac:dyDescent="0.25">
      <c r="A2" s="1" t="s">
        <v>9</v>
      </c>
      <c r="B2" s="2">
        <f>AVERAGE(表格4[日報酬率])</f>
        <v>3.1524471732451154E-3</v>
      </c>
      <c r="C2" s="2">
        <f>_xlfn.STDEV.P(表格4[日報酬率])</f>
        <v>1.3810635640844768E-2</v>
      </c>
      <c r="D2" s="2">
        <f>MAX(表格4[日報酬率])</f>
        <v>3.7037037037036979E-2</v>
      </c>
      <c r="E2" s="2">
        <f>MIN(表格4[日報酬率])</f>
        <v>-3.0487804878048808E-2</v>
      </c>
      <c r="F2" s="2">
        <f>B72/B8-1</f>
        <v>0.21575342465753433</v>
      </c>
      <c r="G2" s="3"/>
    </row>
    <row r="3" spans="1:11" x14ac:dyDescent="0.25">
      <c r="A3" s="1" t="s">
        <v>8</v>
      </c>
      <c r="B3" s="2">
        <f>AVERAGE(表格4[2倍日報酬率])</f>
        <v>6.3048943464902307E-3</v>
      </c>
      <c r="C3" s="2">
        <f>_xlfn.STDEV.P(表格4[2倍日報酬率])</f>
        <v>2.7621271281689536E-2</v>
      </c>
      <c r="D3" s="2">
        <f>MAX(表格4[2倍日報酬率])</f>
        <v>7.4074074074073959E-2</v>
      </c>
      <c r="E3" s="2">
        <f>MIN(表格4[2倍日報酬率])</f>
        <v>-6.0975609756097615E-2</v>
      </c>
      <c r="F3" s="2">
        <f>H72/H8-1</f>
        <v>0.45942712978080102</v>
      </c>
      <c r="G3" s="3"/>
    </row>
    <row r="4" spans="1:11" x14ac:dyDescent="0.25">
      <c r="B4" s="2"/>
      <c r="C4" s="2"/>
      <c r="D4" s="2"/>
      <c r="E4" s="2"/>
      <c r="F4" s="2"/>
      <c r="G4" s="3"/>
    </row>
    <row r="5" spans="1:11" x14ac:dyDescent="0.25">
      <c r="B5" s="2"/>
      <c r="C5" s="2"/>
      <c r="D5" s="2"/>
      <c r="E5" s="2"/>
      <c r="F5" s="2"/>
      <c r="G5" s="3"/>
    </row>
    <row r="6" spans="1:11" x14ac:dyDescent="0.25">
      <c r="B6" s="2"/>
      <c r="C6" s="2"/>
      <c r="D6" s="2"/>
      <c r="E6" s="2"/>
      <c r="F6" s="2"/>
      <c r="G6" s="3"/>
    </row>
    <row r="7" spans="1:11" x14ac:dyDescent="0.25">
      <c r="A7" s="1" t="s">
        <v>7</v>
      </c>
      <c r="B7" s="1" t="s">
        <v>6</v>
      </c>
      <c r="C7" s="1" t="s">
        <v>5</v>
      </c>
      <c r="D7" s="1" t="s">
        <v>4</v>
      </c>
      <c r="H7" s="4" t="s">
        <v>3</v>
      </c>
      <c r="I7" s="4" t="s">
        <v>2</v>
      </c>
      <c r="J7" s="4" t="s">
        <v>1</v>
      </c>
      <c r="K7" s="4" t="s">
        <v>0</v>
      </c>
    </row>
    <row r="8" spans="1:11" x14ac:dyDescent="0.25">
      <c r="A8" s="5">
        <v>42502</v>
      </c>
      <c r="B8" s="1">
        <v>146</v>
      </c>
      <c r="H8" s="6">
        <f>表格4[[#This Row],[收盤價]]*1000</f>
        <v>146000</v>
      </c>
      <c r="J8" s="6">
        <f>H8</f>
        <v>146000</v>
      </c>
      <c r="K8" s="7">
        <f>(表格5[[#This Row],[資產淨值]]+表格5[[#This Row],[貸款金額]])/表格4[[#This Row],[收盤價]]</f>
        <v>2000</v>
      </c>
    </row>
    <row r="9" spans="1:11" x14ac:dyDescent="0.25">
      <c r="A9" s="5">
        <v>42503</v>
      </c>
      <c r="B9" s="1">
        <v>144</v>
      </c>
      <c r="C9" s="8">
        <f>B9/B8-1</f>
        <v>-1.3698630136986356E-2</v>
      </c>
      <c r="D9" s="8">
        <f>C9*2</f>
        <v>-2.7397260273972712E-2</v>
      </c>
      <c r="H9" s="6">
        <f>K8*表格4[[#This Row],[收盤價]]-J8</f>
        <v>142000</v>
      </c>
      <c r="I9" s="8">
        <f>表格5[[#This Row],[資產淨值]]/H8-1</f>
        <v>-2.7397260273972601E-2</v>
      </c>
      <c r="J9" s="6">
        <f>H9</f>
        <v>142000</v>
      </c>
      <c r="K9" s="7">
        <f>(表格5[[#This Row],[資產淨值]]+表格5[[#This Row],[貸款金額]])/表格4[[#This Row],[收盤價]]</f>
        <v>1972.2222222222222</v>
      </c>
    </row>
    <row r="10" spans="1:11" x14ac:dyDescent="0.25">
      <c r="A10" s="5">
        <v>42506</v>
      </c>
      <c r="B10" s="1">
        <v>144.5</v>
      </c>
      <c r="C10" s="8">
        <f>B10/B9-1</f>
        <v>3.4722222222223209E-3</v>
      </c>
      <c r="D10" s="8">
        <f>C10*2</f>
        <v>6.9444444444446418E-3</v>
      </c>
      <c r="H10" s="6">
        <f>K9*表格4[[#This Row],[收盤價]]-J9</f>
        <v>142986.11111111112</v>
      </c>
      <c r="I10" s="8">
        <f>表格5[[#This Row],[資產淨值]]/H9-1</f>
        <v>6.9444444444446418E-3</v>
      </c>
      <c r="J10" s="6">
        <f>H10</f>
        <v>142986.11111111112</v>
      </c>
      <c r="K10" s="7">
        <f>(表格5[[#This Row],[資產淨值]]+表格5[[#This Row],[貸款金額]])/表格4[[#This Row],[收盤價]]</f>
        <v>1979.046520569012</v>
      </c>
    </row>
    <row r="11" spans="1:11" x14ac:dyDescent="0.25">
      <c r="A11" s="5">
        <v>42507</v>
      </c>
      <c r="B11" s="1">
        <v>147</v>
      </c>
      <c r="C11" s="8">
        <f>B11/B10-1</f>
        <v>1.730103806228378E-2</v>
      </c>
      <c r="D11" s="8">
        <f>C11*2</f>
        <v>3.460207612456756E-2</v>
      </c>
      <c r="H11" s="6">
        <f>K10*表格4[[#This Row],[收盤價]]-J10</f>
        <v>147933.72741253366</v>
      </c>
      <c r="I11" s="8">
        <f>表格5[[#This Row],[資產淨值]]/H10-1</f>
        <v>3.460207612456756E-2</v>
      </c>
      <c r="J11" s="6">
        <f>H11</f>
        <v>147933.72741253366</v>
      </c>
      <c r="K11" s="7">
        <f>(表格5[[#This Row],[資產淨值]]+表格5[[#This Row],[貸款金額]])/表格4[[#This Row],[收盤價]]</f>
        <v>2012.7037743201859</v>
      </c>
    </row>
    <row r="12" spans="1:11" x14ac:dyDescent="0.25">
      <c r="A12" s="5">
        <v>42508</v>
      </c>
      <c r="B12" s="1">
        <v>147</v>
      </c>
      <c r="C12" s="8">
        <f>B12/B11-1</f>
        <v>0</v>
      </c>
      <c r="D12" s="8">
        <f>C12*2</f>
        <v>0</v>
      </c>
      <c r="H12" s="6">
        <f>K11*表格4[[#This Row],[收盤價]]-J11</f>
        <v>147933.72741253366</v>
      </c>
      <c r="I12" s="8">
        <f>表格5[[#This Row],[資產淨值]]/H11-1</f>
        <v>0</v>
      </c>
      <c r="J12" s="6">
        <f>H12</f>
        <v>147933.72741253366</v>
      </c>
      <c r="K12" s="7">
        <f>(表格5[[#This Row],[資產淨值]]+表格5[[#This Row],[貸款金額]])/表格4[[#This Row],[收盤價]]</f>
        <v>2012.7037743201859</v>
      </c>
    </row>
    <row r="13" spans="1:11" x14ac:dyDescent="0.25">
      <c r="A13" s="5">
        <v>42509</v>
      </c>
      <c r="B13" s="1">
        <v>147</v>
      </c>
      <c r="C13" s="8">
        <f>B13/B12-1</f>
        <v>0</v>
      </c>
      <c r="D13" s="8">
        <f>C13*2</f>
        <v>0</v>
      </c>
      <c r="H13" s="6">
        <f>K12*表格4[[#This Row],[收盤價]]-J12</f>
        <v>147933.72741253366</v>
      </c>
      <c r="I13" s="8">
        <f>表格5[[#This Row],[資產淨值]]/H12-1</f>
        <v>0</v>
      </c>
      <c r="J13" s="6">
        <f>H13</f>
        <v>147933.72741253366</v>
      </c>
      <c r="K13" s="7">
        <f>(表格5[[#This Row],[資產淨值]]+表格5[[#This Row],[貸款金額]])/表格4[[#This Row],[收盤價]]</f>
        <v>2012.7037743201859</v>
      </c>
    </row>
    <row r="14" spans="1:11" x14ac:dyDescent="0.25">
      <c r="A14" s="5">
        <v>42510</v>
      </c>
      <c r="B14" s="1">
        <v>148.5</v>
      </c>
      <c r="C14" s="8">
        <f>B14/B13-1</f>
        <v>1.0204081632652962E-2</v>
      </c>
      <c r="D14" s="8">
        <f>C14*2</f>
        <v>2.0408163265305923E-2</v>
      </c>
      <c r="H14" s="6">
        <f>K13*表格4[[#This Row],[收盤價]]-J13</f>
        <v>150952.78307401395</v>
      </c>
      <c r="I14" s="8">
        <f>表格5[[#This Row],[資產淨值]]/H13-1</f>
        <v>2.0408163265306145E-2</v>
      </c>
      <c r="J14" s="6">
        <f>H14</f>
        <v>150952.78307401395</v>
      </c>
      <c r="K14" s="7">
        <f>(表格5[[#This Row],[資產淨值]]+表格5[[#This Row],[貸款金額]])/表格4[[#This Row],[收盤價]]</f>
        <v>2033.0341154749353</v>
      </c>
    </row>
    <row r="15" spans="1:11" x14ac:dyDescent="0.25">
      <c r="A15" s="5">
        <v>42513</v>
      </c>
      <c r="B15" s="1">
        <v>154</v>
      </c>
      <c r="C15" s="8">
        <f>B15/B14-1</f>
        <v>3.7037037037036979E-2</v>
      </c>
      <c r="D15" s="8">
        <f>C15*2</f>
        <v>7.4074074074073959E-2</v>
      </c>
      <c r="H15" s="6">
        <f>K14*表格4[[#This Row],[收盤價]]-J14</f>
        <v>162134.47070912609</v>
      </c>
      <c r="I15" s="8">
        <f>表格5[[#This Row],[資產淨值]]/H14-1</f>
        <v>7.4074074074074181E-2</v>
      </c>
      <c r="J15" s="6">
        <f>H15</f>
        <v>162134.47070912609</v>
      </c>
      <c r="K15" s="7">
        <f>(表格5[[#This Row],[資產淨值]]+表格5[[#This Row],[貸款金額]])/表格4[[#This Row],[收盤價]]</f>
        <v>2105.6424767418971</v>
      </c>
    </row>
    <row r="16" spans="1:11" x14ac:dyDescent="0.25">
      <c r="A16" s="5">
        <v>42514</v>
      </c>
      <c r="B16" s="1">
        <v>151</v>
      </c>
      <c r="C16" s="8">
        <f>B16/B15-1</f>
        <v>-1.9480519480519431E-2</v>
      </c>
      <c r="D16" s="8">
        <f>C16*2</f>
        <v>-3.8961038961038863E-2</v>
      </c>
      <c r="H16" s="6">
        <f>K15*表格4[[#This Row],[收盤價]]-J15</f>
        <v>155817.54327890038</v>
      </c>
      <c r="I16" s="8">
        <f>表格5[[#This Row],[資產淨值]]/H15-1</f>
        <v>-3.8961038961039085E-2</v>
      </c>
      <c r="J16" s="6">
        <f>H16</f>
        <v>155817.54327890038</v>
      </c>
      <c r="K16" s="7">
        <f>(表格5[[#This Row],[資產淨值]]+表格5[[#This Row],[貸款金額]])/表格4[[#This Row],[收盤價]]</f>
        <v>2063.8085202503362</v>
      </c>
    </row>
    <row r="17" spans="1:11" x14ac:dyDescent="0.25">
      <c r="A17" s="5">
        <v>42515</v>
      </c>
      <c r="B17" s="1">
        <v>154.5</v>
      </c>
      <c r="C17" s="8">
        <f>B17/B16-1</f>
        <v>2.3178807947019875E-2</v>
      </c>
      <c r="D17" s="8">
        <f>C17*2</f>
        <v>4.635761589403975E-2</v>
      </c>
      <c r="H17" s="6">
        <f>K16*表格4[[#This Row],[收盤價]]-J16</f>
        <v>163040.87309977657</v>
      </c>
      <c r="I17" s="8">
        <f>表格5[[#This Row],[資產淨值]]/H16-1</f>
        <v>4.635761589403975E-2</v>
      </c>
      <c r="J17" s="6">
        <f>H17</f>
        <v>163040.87309977657</v>
      </c>
      <c r="K17" s="7">
        <f>(表格5[[#This Row],[資產淨值]]+表格5[[#This Row],[貸款金額]])/表格4[[#This Row],[收盤價]]</f>
        <v>2110.5614640747776</v>
      </c>
    </row>
    <row r="18" spans="1:11" x14ac:dyDescent="0.25">
      <c r="A18" s="5">
        <v>42516</v>
      </c>
      <c r="B18" s="1">
        <v>155</v>
      </c>
      <c r="C18" s="8">
        <f>B18/B17-1</f>
        <v>3.2362459546926292E-3</v>
      </c>
      <c r="D18" s="8">
        <f>C18*2</f>
        <v>6.4724919093852584E-3</v>
      </c>
      <c r="H18" s="6">
        <f>K17*表格4[[#This Row],[收盤價]]-J17</f>
        <v>164096.15383181395</v>
      </c>
      <c r="I18" s="8">
        <f>表格5[[#This Row],[資產淨值]]/H17-1</f>
        <v>6.4724919093850364E-3</v>
      </c>
      <c r="J18" s="6">
        <f>H18</f>
        <v>164096.15383181395</v>
      </c>
      <c r="K18" s="7">
        <f>(表格5[[#This Row],[資產淨值]]+表格5[[#This Row],[貸款金額]])/表格4[[#This Row],[收盤價]]</f>
        <v>2117.3697268621154</v>
      </c>
    </row>
    <row r="19" spans="1:11" x14ac:dyDescent="0.25">
      <c r="A19" s="5">
        <v>42517</v>
      </c>
      <c r="B19" s="1">
        <v>156.5</v>
      </c>
      <c r="C19" s="8">
        <f>B19/B18-1</f>
        <v>9.6774193548387899E-3</v>
      </c>
      <c r="D19" s="8">
        <f>C19*2</f>
        <v>1.935483870967758E-2</v>
      </c>
      <c r="H19" s="6">
        <f>K18*表格4[[#This Row],[收盤價]]-J18</f>
        <v>167272.2084221071</v>
      </c>
      <c r="I19" s="8">
        <f>表格5[[#This Row],[資產淨值]]/H18-1</f>
        <v>1.9354838709677358E-2</v>
      </c>
      <c r="J19" s="6">
        <f>H19</f>
        <v>167272.2084221071</v>
      </c>
      <c r="K19" s="7">
        <f>(表格5[[#This Row],[資產淨值]]+表格5[[#This Row],[貸款金額]])/表格4[[#This Row],[收盤價]]</f>
        <v>2137.6640053943397</v>
      </c>
    </row>
    <row r="20" spans="1:11" x14ac:dyDescent="0.25">
      <c r="A20" s="5">
        <v>42520</v>
      </c>
      <c r="B20" s="1">
        <v>157</v>
      </c>
      <c r="C20" s="8">
        <f>B20/B19-1</f>
        <v>3.1948881789136685E-3</v>
      </c>
      <c r="D20" s="8">
        <f>C20*2</f>
        <v>6.389776357827337E-3</v>
      </c>
      <c r="H20" s="6">
        <f>K19*表格4[[#This Row],[收盤價]]-J19</f>
        <v>168341.04042480426</v>
      </c>
      <c r="I20" s="8">
        <f>表格5[[#This Row],[資產淨值]]/H19-1</f>
        <v>6.389776357827337E-3</v>
      </c>
      <c r="J20" s="6">
        <f>H20</f>
        <v>168341.04042480426</v>
      </c>
      <c r="K20" s="7">
        <f>(表格5[[#This Row],[資產淨值]]+表格5[[#This Row],[貸款金額]])/表格4[[#This Row],[收盤價]]</f>
        <v>2144.4718525452772</v>
      </c>
    </row>
    <row r="21" spans="1:11" x14ac:dyDescent="0.25">
      <c r="A21" s="5">
        <v>42521</v>
      </c>
      <c r="B21" s="1">
        <v>156.5</v>
      </c>
      <c r="C21" s="8">
        <f>B21/B20-1</f>
        <v>-3.1847133757961776E-3</v>
      </c>
      <c r="D21" s="8">
        <f>C21*2</f>
        <v>-6.3694267515923553E-3</v>
      </c>
      <c r="H21" s="6">
        <f>K20*表格4[[#This Row],[收盤價]]-J20</f>
        <v>167268.80449853162</v>
      </c>
      <c r="I21" s="8">
        <f>表格5[[#This Row],[資產淨值]]/H20-1</f>
        <v>-6.3694267515923553E-3</v>
      </c>
      <c r="J21" s="6">
        <f>H21</f>
        <v>167268.80449853162</v>
      </c>
      <c r="K21" s="7">
        <f>(表格5[[#This Row],[資產淨值]]+表格5[[#This Row],[貸款金額]])/表格4[[#This Row],[收盤價]]</f>
        <v>2137.6205047735671</v>
      </c>
    </row>
    <row r="22" spans="1:11" x14ac:dyDescent="0.25">
      <c r="A22" s="5">
        <v>42522</v>
      </c>
      <c r="B22" s="1">
        <v>159</v>
      </c>
      <c r="C22" s="8">
        <f>B22/B21-1</f>
        <v>1.5974440894568787E-2</v>
      </c>
      <c r="D22" s="8">
        <f>C22*2</f>
        <v>3.1948881789137573E-2</v>
      </c>
      <c r="H22" s="6">
        <f>K21*表格4[[#This Row],[收盤價]]-J21</f>
        <v>172612.85576046555</v>
      </c>
      <c r="I22" s="8">
        <f>表格5[[#This Row],[資產淨值]]/H21-1</f>
        <v>3.1948881789137351E-2</v>
      </c>
      <c r="J22" s="6">
        <f>H22</f>
        <v>172612.85576046555</v>
      </c>
      <c r="K22" s="7">
        <f>(表格5[[#This Row],[資產淨值]]+表格5[[#This Row],[貸款金額]])/表格4[[#This Row],[收盤價]]</f>
        <v>2171.230890068749</v>
      </c>
    </row>
    <row r="23" spans="1:11" x14ac:dyDescent="0.25">
      <c r="A23" s="5">
        <v>42523</v>
      </c>
      <c r="B23" s="1">
        <v>159</v>
      </c>
      <c r="C23" s="8">
        <f>B23/B22-1</f>
        <v>0</v>
      </c>
      <c r="D23" s="8">
        <f>C23*2</f>
        <v>0</v>
      </c>
      <c r="H23" s="6">
        <f>K22*表格4[[#This Row],[收盤價]]-J22</f>
        <v>172612.85576046555</v>
      </c>
      <c r="I23" s="8">
        <f>表格5[[#This Row],[資產淨值]]/H22-1</f>
        <v>0</v>
      </c>
      <c r="J23" s="6">
        <f>H23</f>
        <v>172612.85576046555</v>
      </c>
      <c r="K23" s="7">
        <f>(表格5[[#This Row],[資產淨值]]+表格5[[#This Row],[貸款金額]])/表格4[[#This Row],[收盤價]]</f>
        <v>2171.230890068749</v>
      </c>
    </row>
    <row r="24" spans="1:11" x14ac:dyDescent="0.25">
      <c r="A24" s="5">
        <v>42524</v>
      </c>
      <c r="B24" s="1">
        <v>160.5</v>
      </c>
      <c r="C24" s="8">
        <f>B24/B23-1</f>
        <v>9.4339622641510523E-3</v>
      </c>
      <c r="D24" s="8">
        <f>C24*2</f>
        <v>1.8867924528302105E-2</v>
      </c>
      <c r="H24" s="6">
        <f>K23*表格4[[#This Row],[收盤價]]-J23</f>
        <v>175869.70209556865</v>
      </c>
      <c r="I24" s="8">
        <f>表格5[[#This Row],[資產淨值]]/H23-1</f>
        <v>1.8867924528301661E-2</v>
      </c>
      <c r="J24" s="6">
        <f>H24</f>
        <v>175869.70209556865</v>
      </c>
      <c r="K24" s="7">
        <f>(表格5[[#This Row],[資產淨值]]+表格5[[#This Row],[貸款金額]])/表格4[[#This Row],[收盤價]]</f>
        <v>2191.5227675460269</v>
      </c>
    </row>
    <row r="25" spans="1:11" x14ac:dyDescent="0.25">
      <c r="A25" s="5">
        <v>42525</v>
      </c>
      <c r="B25" s="1">
        <v>160</v>
      </c>
      <c r="C25" s="8">
        <f>B25/B24-1</f>
        <v>-3.1152647975077885E-3</v>
      </c>
      <c r="D25" s="8">
        <f>C25*2</f>
        <v>-6.230529595015577E-3</v>
      </c>
      <c r="H25" s="6">
        <f>K24*表格4[[#This Row],[收盤價]]-J24</f>
        <v>174773.94071179564</v>
      </c>
      <c r="I25" s="8">
        <f>表格5[[#This Row],[資產淨值]]/H24-1</f>
        <v>-6.230529595015466E-3</v>
      </c>
      <c r="J25" s="6">
        <f>H25</f>
        <v>174773.94071179564</v>
      </c>
      <c r="K25" s="7">
        <f>(表格5[[#This Row],[資產淨值]]+表格5[[#This Row],[貸款金額]])/表格4[[#This Row],[收盤價]]</f>
        <v>2184.6742588974457</v>
      </c>
    </row>
    <row r="26" spans="1:11" x14ac:dyDescent="0.25">
      <c r="A26" s="5">
        <v>42527</v>
      </c>
      <c r="B26" s="1">
        <v>161</v>
      </c>
      <c r="C26" s="8">
        <f>B26/B25-1</f>
        <v>6.2500000000000888E-3</v>
      </c>
      <c r="D26" s="8">
        <f>C26*2</f>
        <v>1.2500000000000178E-2</v>
      </c>
      <c r="H26" s="6">
        <f>K25*表格4[[#This Row],[收盤價]]-J25</f>
        <v>176958.61497069313</v>
      </c>
      <c r="I26" s="8">
        <f>表格5[[#This Row],[資產淨值]]/H25-1</f>
        <v>1.2500000000000178E-2</v>
      </c>
      <c r="J26" s="6">
        <f>H26</f>
        <v>176958.61497069313</v>
      </c>
      <c r="K26" s="7">
        <f>(表格5[[#This Row],[資產淨值]]+表格5[[#This Row],[貸款金額]])/表格4[[#This Row],[收盤價]]</f>
        <v>2198.2436642322127</v>
      </c>
    </row>
    <row r="27" spans="1:11" x14ac:dyDescent="0.25">
      <c r="A27" s="5">
        <v>42528</v>
      </c>
      <c r="B27" s="1">
        <v>162</v>
      </c>
      <c r="C27" s="8">
        <f>B27/B26-1</f>
        <v>6.2111801242235032E-3</v>
      </c>
      <c r="D27" s="8">
        <f>C27*2</f>
        <v>1.2422360248447006E-2</v>
      </c>
      <c r="H27" s="6">
        <f>K26*表格4[[#This Row],[收盤價]]-J26</f>
        <v>179156.85863492533</v>
      </c>
      <c r="I27" s="8">
        <f>表格5[[#This Row],[資產淨值]]/H26-1</f>
        <v>1.2422360248447228E-2</v>
      </c>
      <c r="J27" s="6">
        <f>H27</f>
        <v>179156.85863492533</v>
      </c>
      <c r="K27" s="7">
        <f>(表格5[[#This Row],[資產淨值]]+表格5[[#This Row],[貸款金額]])/表格4[[#This Row],[收盤價]]</f>
        <v>2211.8130695669793</v>
      </c>
    </row>
    <row r="28" spans="1:11" x14ac:dyDescent="0.25">
      <c r="A28" s="5">
        <v>42529</v>
      </c>
      <c r="B28" s="1">
        <v>165.5</v>
      </c>
      <c r="C28" s="8">
        <f>B28/B27-1</f>
        <v>2.1604938271605034E-2</v>
      </c>
      <c r="D28" s="8">
        <f>C28*2</f>
        <v>4.3209876543210068E-2</v>
      </c>
      <c r="H28" s="6">
        <f>K27*表格4[[#This Row],[收盤價]]-J27</f>
        <v>186898.20437840972</v>
      </c>
      <c r="I28" s="8">
        <f>表格5[[#This Row],[資產淨值]]/H27-1</f>
        <v>4.3209876543209624E-2</v>
      </c>
      <c r="J28" s="6">
        <f>H28</f>
        <v>186898.20437840972</v>
      </c>
      <c r="K28" s="7">
        <f>(表格5[[#This Row],[資產淨值]]+表格5[[#This Row],[貸款金額]])/表格4[[#This Row],[收盤價]]</f>
        <v>2258.5885725487578</v>
      </c>
    </row>
    <row r="29" spans="1:11" x14ac:dyDescent="0.25">
      <c r="A29" s="5">
        <v>42534</v>
      </c>
      <c r="B29" s="1">
        <v>162</v>
      </c>
      <c r="C29" s="8">
        <f>B29/B28-1</f>
        <v>-2.1148036253776481E-2</v>
      </c>
      <c r="D29" s="8">
        <f>C29*2</f>
        <v>-4.2296072507552962E-2</v>
      </c>
      <c r="H29" s="6">
        <f>K28*表格4[[#This Row],[收盤價]]-J28</f>
        <v>178993.14437448903</v>
      </c>
      <c r="I29" s="8">
        <f>表格5[[#This Row],[資產淨值]]/H28-1</f>
        <v>-4.2296072507553073E-2</v>
      </c>
      <c r="J29" s="6">
        <f>H29</f>
        <v>178993.14437448903</v>
      </c>
      <c r="K29" s="7">
        <f>(表格5[[#This Row],[資產淨值]]+表格5[[#This Row],[貸款金額]])/表格4[[#This Row],[收盤價]]</f>
        <v>2209.7919058578891</v>
      </c>
    </row>
    <row r="30" spans="1:11" x14ac:dyDescent="0.25">
      <c r="A30" s="5">
        <v>42535</v>
      </c>
      <c r="B30" s="1">
        <v>162</v>
      </c>
      <c r="C30" s="8">
        <f>B30/B29-1</f>
        <v>0</v>
      </c>
      <c r="D30" s="8">
        <f>C30*2</f>
        <v>0</v>
      </c>
      <c r="H30" s="6">
        <f>K29*表格4[[#This Row],[收盤價]]-J29</f>
        <v>178993.14437448903</v>
      </c>
      <c r="I30" s="8">
        <f>表格5[[#This Row],[資產淨值]]/H29-1</f>
        <v>0</v>
      </c>
      <c r="J30" s="6">
        <f>H30</f>
        <v>178993.14437448903</v>
      </c>
      <c r="K30" s="7">
        <f>(表格5[[#This Row],[資產淨值]]+表格5[[#This Row],[貸款金額]])/表格4[[#This Row],[收盤價]]</f>
        <v>2209.7919058578891</v>
      </c>
    </row>
    <row r="31" spans="1:11" x14ac:dyDescent="0.25">
      <c r="A31" s="5">
        <v>42536</v>
      </c>
      <c r="B31" s="1">
        <v>163</v>
      </c>
      <c r="C31" s="8">
        <f>B31/B30-1</f>
        <v>6.1728395061728669E-3</v>
      </c>
      <c r="D31" s="8">
        <f>C31*2</f>
        <v>1.2345679012345734E-2</v>
      </c>
      <c r="H31" s="6">
        <f>K30*表格4[[#This Row],[收盤價]]-J30</f>
        <v>181202.93628034688</v>
      </c>
      <c r="I31" s="8">
        <f>表格5[[#This Row],[資產淨值]]/H30-1</f>
        <v>1.2345679012345512E-2</v>
      </c>
      <c r="J31" s="6">
        <f>H31</f>
        <v>181202.93628034688</v>
      </c>
      <c r="K31" s="7">
        <f>(表格5[[#This Row],[資產淨值]]+表格5[[#This Row],[貸款金額]])/表格4[[#This Row],[收盤價]]</f>
        <v>2223.348911415299</v>
      </c>
    </row>
    <row r="32" spans="1:11" x14ac:dyDescent="0.25">
      <c r="A32" s="5">
        <v>42537</v>
      </c>
      <c r="B32" s="1">
        <v>160.5</v>
      </c>
      <c r="C32" s="8">
        <f>B32/B31-1</f>
        <v>-1.5337423312883458E-2</v>
      </c>
      <c r="D32" s="8">
        <f>C32*2</f>
        <v>-3.0674846625766916E-2</v>
      </c>
      <c r="H32" s="6">
        <f>K31*表格4[[#This Row],[收盤價]]-J31</f>
        <v>175644.56400180858</v>
      </c>
      <c r="I32" s="8">
        <f>表格5[[#This Row],[資產淨值]]/H31-1</f>
        <v>-3.0674846625767138E-2</v>
      </c>
      <c r="J32" s="6">
        <f>H32</f>
        <v>175644.56400180858</v>
      </c>
      <c r="K32" s="7">
        <f>(表格5[[#This Row],[資產淨值]]+表格5[[#This Row],[貸款金額]])/表格4[[#This Row],[收盤價]]</f>
        <v>2188.7173084337519</v>
      </c>
    </row>
    <row r="33" spans="1:11" x14ac:dyDescent="0.25">
      <c r="A33" s="5">
        <v>42538</v>
      </c>
      <c r="B33" s="1">
        <v>163</v>
      </c>
      <c r="C33" s="8">
        <f>B33/B32-1</f>
        <v>1.5576323987538832E-2</v>
      </c>
      <c r="D33" s="8">
        <f>C33*2</f>
        <v>3.1152647975077663E-2</v>
      </c>
      <c r="H33" s="6">
        <f>K32*表格4[[#This Row],[收盤價]]-J32</f>
        <v>181116.35727289296</v>
      </c>
      <c r="I33" s="8">
        <f>表格5[[#This Row],[資產淨值]]/H32-1</f>
        <v>3.1152647975077885E-2</v>
      </c>
      <c r="J33" s="6">
        <f>H33</f>
        <v>181116.35727289296</v>
      </c>
      <c r="K33" s="7">
        <f>(表格5[[#This Row],[資產淨值]]+表格5[[#This Row],[貸款金額]])/表格4[[#This Row],[收盤價]]</f>
        <v>2222.2865923054351</v>
      </c>
    </row>
    <row r="34" spans="1:11" x14ac:dyDescent="0.25">
      <c r="A34" s="5">
        <v>42541</v>
      </c>
      <c r="B34" s="1">
        <v>163</v>
      </c>
      <c r="C34" s="8">
        <f>B34/B33-1</f>
        <v>0</v>
      </c>
      <c r="D34" s="8">
        <f>C34*2</f>
        <v>0</v>
      </c>
      <c r="H34" s="6">
        <f>K33*表格4[[#This Row],[收盤價]]-J33</f>
        <v>181116.35727289296</v>
      </c>
      <c r="I34" s="8">
        <f>表格5[[#This Row],[資產淨值]]/H33-1</f>
        <v>0</v>
      </c>
      <c r="J34" s="6">
        <f>H34</f>
        <v>181116.35727289296</v>
      </c>
      <c r="K34" s="7">
        <f>(表格5[[#This Row],[資產淨值]]+表格5[[#This Row],[貸款金額]])/表格4[[#This Row],[收盤價]]</f>
        <v>2222.2865923054351</v>
      </c>
    </row>
    <row r="35" spans="1:11" x14ac:dyDescent="0.25">
      <c r="A35" s="5">
        <v>42542</v>
      </c>
      <c r="B35" s="1">
        <v>165.5</v>
      </c>
      <c r="C35" s="8">
        <f>B35/B34-1</f>
        <v>1.5337423312883347E-2</v>
      </c>
      <c r="D35" s="8">
        <f>C35*2</f>
        <v>3.0674846625766694E-2</v>
      </c>
      <c r="H35" s="6">
        <f>K34*表格4[[#This Row],[收盤價]]-J34</f>
        <v>186672.07375365653</v>
      </c>
      <c r="I35" s="8">
        <f>表格5[[#This Row],[資產淨值]]/H34-1</f>
        <v>3.0674846625766694E-2</v>
      </c>
      <c r="J35" s="6">
        <f>H35</f>
        <v>186672.07375365653</v>
      </c>
      <c r="K35" s="7">
        <f>(表格5[[#This Row],[資產淨值]]+表格5[[#This Row],[貸款金額]])/表格4[[#This Row],[收盤價]]</f>
        <v>2255.8558761771183</v>
      </c>
    </row>
    <row r="36" spans="1:11" x14ac:dyDescent="0.25">
      <c r="A36" s="5">
        <v>42543</v>
      </c>
      <c r="B36" s="1">
        <v>166</v>
      </c>
      <c r="C36" s="8">
        <f>B36/B35-1</f>
        <v>3.0211480362538623E-3</v>
      </c>
      <c r="D36" s="8">
        <f>C36*2</f>
        <v>6.0422960725077246E-3</v>
      </c>
      <c r="H36" s="6">
        <f>K35*表格4[[#This Row],[收盤價]]-J35</f>
        <v>187800.00169174513</v>
      </c>
      <c r="I36" s="8">
        <f>表格5[[#This Row],[資產淨值]]/H35-1</f>
        <v>6.0422960725077246E-3</v>
      </c>
      <c r="J36" s="6">
        <f>H36</f>
        <v>187800.00169174513</v>
      </c>
      <c r="K36" s="7">
        <f>(表格5[[#This Row],[資產淨值]]+表格5[[#This Row],[貸款金額]])/表格4[[#This Row],[收盤價]]</f>
        <v>2262.65062279211</v>
      </c>
    </row>
    <row r="37" spans="1:11" x14ac:dyDescent="0.25">
      <c r="A37" s="5">
        <v>42544</v>
      </c>
      <c r="B37" s="1">
        <v>164</v>
      </c>
      <c r="C37" s="8">
        <f>B37/B36-1</f>
        <v>-1.2048192771084376E-2</v>
      </c>
      <c r="D37" s="8">
        <f>C37*2</f>
        <v>-2.4096385542168752E-2</v>
      </c>
      <c r="H37" s="6">
        <f>K36*表格4[[#This Row],[收盤價]]-J36</f>
        <v>183274.70044616092</v>
      </c>
      <c r="I37" s="8">
        <f>表格5[[#This Row],[資產淨值]]/H36-1</f>
        <v>-2.4096385542168641E-2</v>
      </c>
      <c r="J37" s="6">
        <f>H37</f>
        <v>183274.70044616092</v>
      </c>
      <c r="K37" s="7">
        <f>(表格5[[#This Row],[資產淨值]]+表格5[[#This Row],[貸款金額]])/表格4[[#This Row],[收盤價]]</f>
        <v>2235.0573225141575</v>
      </c>
    </row>
    <row r="38" spans="1:11" x14ac:dyDescent="0.25">
      <c r="A38" s="5">
        <v>42545</v>
      </c>
      <c r="B38" s="1">
        <v>159</v>
      </c>
      <c r="C38" s="8">
        <f>B38/B37-1</f>
        <v>-3.0487804878048808E-2</v>
      </c>
      <c r="D38" s="8">
        <f>C38*2</f>
        <v>-6.0975609756097615E-2</v>
      </c>
      <c r="H38" s="6">
        <f>K37*表格4[[#This Row],[收盤價]]-J37</f>
        <v>172099.41383359011</v>
      </c>
      <c r="I38" s="8">
        <f>表格5[[#This Row],[資產淨值]]/H37-1</f>
        <v>-6.0975609756097726E-2</v>
      </c>
      <c r="J38" s="6">
        <f>H38</f>
        <v>172099.41383359011</v>
      </c>
      <c r="K38" s="7">
        <f>(表格5[[#This Row],[資產淨值]]+表格5[[#This Row],[貸款金額]])/表格4[[#This Row],[收盤價]]</f>
        <v>2164.7725010514478</v>
      </c>
    </row>
    <row r="39" spans="1:11" x14ac:dyDescent="0.25">
      <c r="A39" s="5">
        <v>42548</v>
      </c>
      <c r="B39" s="1">
        <v>155.5</v>
      </c>
      <c r="C39" s="8">
        <f>B39/B38-1</f>
        <v>-2.2012578616352196E-2</v>
      </c>
      <c r="D39" s="8">
        <f>C39*2</f>
        <v>-4.4025157232704393E-2</v>
      </c>
      <c r="H39" s="6">
        <f>K38*表格4[[#This Row],[收盤價]]-J38</f>
        <v>164522.71007991</v>
      </c>
      <c r="I39" s="8">
        <f>表格5[[#This Row],[資產淨值]]/H38-1</f>
        <v>-4.4025157232704615E-2</v>
      </c>
      <c r="J39" s="6">
        <f>H39</f>
        <v>164522.71007991</v>
      </c>
      <c r="K39" s="7">
        <f>(表格5[[#This Row],[資產淨值]]+表格5[[#This Row],[貸款金額]])/表格4[[#This Row],[收盤價]]</f>
        <v>2116.0477180695821</v>
      </c>
    </row>
    <row r="40" spans="1:11" x14ac:dyDescent="0.25">
      <c r="A40" s="5">
        <v>42549</v>
      </c>
      <c r="B40" s="1">
        <v>157</v>
      </c>
      <c r="C40" s="8">
        <f>B40/B39-1</f>
        <v>9.6463022508037621E-3</v>
      </c>
      <c r="D40" s="8">
        <f>C40*2</f>
        <v>1.9292604501607524E-2</v>
      </c>
      <c r="H40" s="6">
        <f>K39*表格4[[#This Row],[收盤價]]-J39</f>
        <v>167696.78165701439</v>
      </c>
      <c r="I40" s="8">
        <f>表格5[[#This Row],[資產淨值]]/H39-1</f>
        <v>1.9292604501607746E-2</v>
      </c>
      <c r="J40" s="6">
        <f>H40</f>
        <v>167696.78165701439</v>
      </c>
      <c r="K40" s="7">
        <f>(表格5[[#This Row],[資產淨值]]+表格5[[#This Row],[貸款金額]])/表格4[[#This Row],[收盤價]]</f>
        <v>2136.2647344842599</v>
      </c>
    </row>
    <row r="41" spans="1:11" x14ac:dyDescent="0.25">
      <c r="A41" s="5">
        <v>42550</v>
      </c>
      <c r="B41" s="1">
        <v>159</v>
      </c>
      <c r="C41" s="8">
        <f>B41/B40-1</f>
        <v>1.2738853503184711E-2</v>
      </c>
      <c r="D41" s="8">
        <f>C41*2</f>
        <v>2.5477707006369421E-2</v>
      </c>
      <c r="H41" s="6">
        <f>K40*表格4[[#This Row],[收盤價]]-J40</f>
        <v>171969.3111259829</v>
      </c>
      <c r="I41" s="8">
        <f>表格5[[#This Row],[資產淨值]]/H40-1</f>
        <v>2.5477707006369421E-2</v>
      </c>
      <c r="J41" s="6">
        <f>H41</f>
        <v>171969.3111259829</v>
      </c>
      <c r="K41" s="7">
        <f>(表格5[[#This Row],[資產淨值]]+表格5[[#This Row],[貸款金額]])/表格4[[#This Row],[收盤價]]</f>
        <v>2163.1359890060744</v>
      </c>
    </row>
    <row r="42" spans="1:11" x14ac:dyDescent="0.25">
      <c r="A42" s="5">
        <v>42551</v>
      </c>
      <c r="B42" s="1">
        <v>162.5</v>
      </c>
      <c r="C42" s="8">
        <f>B42/B41-1</f>
        <v>2.2012578616352307E-2</v>
      </c>
      <c r="D42" s="8">
        <f>C42*2</f>
        <v>4.4025157232704615E-2</v>
      </c>
      <c r="H42" s="6">
        <f>K41*表格4[[#This Row],[收盤價]]-J41</f>
        <v>179540.28708750417</v>
      </c>
      <c r="I42" s="8">
        <f>表格5[[#This Row],[資產淨值]]/H41-1</f>
        <v>4.4025157232704393E-2</v>
      </c>
      <c r="J42" s="6">
        <f>H42</f>
        <v>179540.28708750417</v>
      </c>
      <c r="K42" s="7">
        <f>(表格5[[#This Row],[資產淨值]]+表格5[[#This Row],[貸款金額]])/表格4[[#This Row],[收盤價]]</f>
        <v>2209.7266103077436</v>
      </c>
    </row>
    <row r="43" spans="1:11" x14ac:dyDescent="0.25">
      <c r="A43" s="5">
        <v>42552</v>
      </c>
      <c r="B43" s="1">
        <v>166</v>
      </c>
      <c r="C43" s="8">
        <f>B43/B42-1</f>
        <v>2.1538461538461506E-2</v>
      </c>
      <c r="D43" s="8">
        <f>C43*2</f>
        <v>4.3076923076923013E-2</v>
      </c>
      <c r="H43" s="6">
        <f>K42*表格4[[#This Row],[收盤價]]-J42</f>
        <v>187274.33022358129</v>
      </c>
      <c r="I43" s="8">
        <f>表格5[[#This Row],[資產淨值]]/H42-1</f>
        <v>4.3076923076923235E-2</v>
      </c>
      <c r="J43" s="6">
        <f>H43</f>
        <v>187274.33022358129</v>
      </c>
      <c r="K43" s="7">
        <f>(表格5[[#This Row],[資產淨值]]+表格5[[#This Row],[貸款金額]])/表格4[[#This Row],[收盤價]]</f>
        <v>2256.3172316094133</v>
      </c>
    </row>
    <row r="44" spans="1:11" x14ac:dyDescent="0.25">
      <c r="A44" s="5">
        <v>42555</v>
      </c>
      <c r="B44" s="1">
        <v>166</v>
      </c>
      <c r="C44" s="8">
        <f>B44/B43-1</f>
        <v>0</v>
      </c>
      <c r="D44" s="8">
        <f>C44*2</f>
        <v>0</v>
      </c>
      <c r="H44" s="6">
        <f>K43*表格4[[#This Row],[收盤價]]-J43</f>
        <v>187274.33022358129</v>
      </c>
      <c r="I44" s="8">
        <f>表格5[[#This Row],[資產淨值]]/H43-1</f>
        <v>0</v>
      </c>
      <c r="J44" s="6">
        <f>H44</f>
        <v>187274.33022358129</v>
      </c>
      <c r="K44" s="7">
        <f>(表格5[[#This Row],[資產淨值]]+表格5[[#This Row],[貸款金額]])/表格4[[#This Row],[收盤價]]</f>
        <v>2256.3172316094133</v>
      </c>
    </row>
    <row r="45" spans="1:11" x14ac:dyDescent="0.25">
      <c r="A45" s="5">
        <v>42556</v>
      </c>
      <c r="B45" s="1">
        <v>164</v>
      </c>
      <c r="C45" s="8">
        <f>B45/B44-1</f>
        <v>-1.2048192771084376E-2</v>
      </c>
      <c r="D45" s="8">
        <f>C45*2</f>
        <v>-2.4096385542168752E-2</v>
      </c>
      <c r="H45" s="6">
        <f>K44*表格4[[#This Row],[收盤價]]-J44</f>
        <v>182761.69576036249</v>
      </c>
      <c r="I45" s="8">
        <f>表格5[[#This Row],[資產淨值]]/H44-1</f>
        <v>-2.409638554216853E-2</v>
      </c>
      <c r="J45" s="6">
        <f>H45</f>
        <v>182761.69576036249</v>
      </c>
      <c r="K45" s="7">
        <f>(表格5[[#This Row],[資產淨值]]+表格5[[#This Row],[貸款金額]])/表格4[[#This Row],[收盤價]]</f>
        <v>2228.8011678092985</v>
      </c>
    </row>
    <row r="46" spans="1:11" x14ac:dyDescent="0.25">
      <c r="A46" s="5">
        <v>42557</v>
      </c>
      <c r="B46" s="1">
        <v>161.5</v>
      </c>
      <c r="C46" s="8">
        <f>B46/B45-1</f>
        <v>-1.5243902439024404E-2</v>
      </c>
      <c r="D46" s="8">
        <f>C46*2</f>
        <v>-3.0487804878048808E-2</v>
      </c>
      <c r="H46" s="6">
        <f>K45*表格4[[#This Row],[收盤價]]-J45</f>
        <v>177189.69284083921</v>
      </c>
      <c r="I46" s="8">
        <f>表格5[[#This Row],[資產淨值]]/H45-1</f>
        <v>-3.0487804878048919E-2</v>
      </c>
      <c r="J46" s="6">
        <f>H46</f>
        <v>177189.69284083921</v>
      </c>
      <c r="K46" s="7">
        <f>(表格5[[#This Row],[資產淨值]]+表格5[[#This Row],[貸款金額]])/表格4[[#This Row],[收盤價]]</f>
        <v>2194.2996017441387</v>
      </c>
    </row>
    <row r="47" spans="1:11" x14ac:dyDescent="0.25">
      <c r="A47" s="5">
        <v>42558</v>
      </c>
      <c r="B47" s="1">
        <v>164.5</v>
      </c>
      <c r="C47" s="8">
        <f>B47/B46-1</f>
        <v>1.8575851393188847E-2</v>
      </c>
      <c r="D47" s="8">
        <f>C47*2</f>
        <v>3.7151702786377694E-2</v>
      </c>
      <c r="H47" s="6">
        <f>K46*表格4[[#This Row],[收盤價]]-J46</f>
        <v>183772.59164607158</v>
      </c>
      <c r="I47" s="8">
        <f>表格5[[#This Row],[資產淨值]]/H46-1</f>
        <v>3.7151702786377472E-2</v>
      </c>
      <c r="J47" s="6">
        <f>H47</f>
        <v>183772.59164607158</v>
      </c>
      <c r="K47" s="7">
        <f>(表格5[[#This Row],[資產淨值]]+表格5[[#This Row],[貸款金額]])/表格4[[#This Row],[收盤價]]</f>
        <v>2234.3172236604446</v>
      </c>
    </row>
    <row r="48" spans="1:11" x14ac:dyDescent="0.25">
      <c r="A48" s="5">
        <v>42562</v>
      </c>
      <c r="B48" s="1">
        <v>170</v>
      </c>
      <c r="C48" s="8">
        <f>B48/B47-1</f>
        <v>3.3434650455927084E-2</v>
      </c>
      <c r="D48" s="8">
        <f>C48*2</f>
        <v>6.6869300911854168E-2</v>
      </c>
      <c r="H48" s="6">
        <f>K47*表格4[[#This Row],[收盤價]]-J47</f>
        <v>196061.33637620398</v>
      </c>
      <c r="I48" s="8">
        <f>表格5[[#This Row],[資產淨值]]/H47-1</f>
        <v>6.6869300911853946E-2</v>
      </c>
      <c r="J48" s="6">
        <f>H48</f>
        <v>196061.33637620398</v>
      </c>
      <c r="K48" s="7">
        <f>(表格5[[#This Row],[資產淨值]]+表格5[[#This Row],[貸款金額]])/表格4[[#This Row],[收盤價]]</f>
        <v>2306.6039573671055</v>
      </c>
    </row>
    <row r="49" spans="1:11" x14ac:dyDescent="0.25">
      <c r="A49" s="5">
        <v>42563</v>
      </c>
      <c r="B49" s="1">
        <v>171</v>
      </c>
      <c r="C49" s="8">
        <f>B49/B48-1</f>
        <v>5.8823529411764497E-3</v>
      </c>
      <c r="D49" s="8">
        <f>C49*2</f>
        <v>1.1764705882352899E-2</v>
      </c>
      <c r="H49" s="6">
        <f>K48*表格4[[#This Row],[收盤價]]-J48</f>
        <v>198367.94033357105</v>
      </c>
      <c r="I49" s="8">
        <f>表格5[[#This Row],[資產淨值]]/H48-1</f>
        <v>1.1764705882352677E-2</v>
      </c>
      <c r="J49" s="6">
        <f>H49</f>
        <v>198367.94033357105</v>
      </c>
      <c r="K49" s="7">
        <f>(表格5[[#This Row],[資產淨值]]+表格5[[#This Row],[貸款金額]])/表格4[[#This Row],[收盤價]]</f>
        <v>2320.092869398492</v>
      </c>
    </row>
    <row r="50" spans="1:11" x14ac:dyDescent="0.25">
      <c r="A50" s="5">
        <v>42564</v>
      </c>
      <c r="B50" s="1">
        <v>168.5</v>
      </c>
      <c r="C50" s="8">
        <f>B50/B49-1</f>
        <v>-1.4619883040935644E-2</v>
      </c>
      <c r="D50" s="8">
        <f>C50*2</f>
        <v>-2.9239766081871288E-2</v>
      </c>
      <c r="H50" s="6">
        <f>K49*表格4[[#This Row],[收盤價]]-J49</f>
        <v>192567.70816007484</v>
      </c>
      <c r="I50" s="8">
        <f>表格5[[#This Row],[資產淨值]]/H49-1</f>
        <v>-2.9239766081871288E-2</v>
      </c>
      <c r="J50" s="6">
        <f>H50</f>
        <v>192567.70816007484</v>
      </c>
      <c r="K50" s="7">
        <f>(表格5[[#This Row],[資產淨值]]+表格5[[#This Row],[貸款金額]])/表格4[[#This Row],[收盤價]]</f>
        <v>2285.6701265290781</v>
      </c>
    </row>
    <row r="51" spans="1:11" x14ac:dyDescent="0.25">
      <c r="A51" s="5">
        <v>42565</v>
      </c>
      <c r="B51" s="1">
        <v>169</v>
      </c>
      <c r="C51" s="8">
        <f>B51/B50-1</f>
        <v>2.9673590504450953E-3</v>
      </c>
      <c r="D51" s="8">
        <f>C51*2</f>
        <v>5.9347181008901906E-3</v>
      </c>
      <c r="H51" s="6">
        <f>K50*表格4[[#This Row],[收盤價]]-J50</f>
        <v>193710.54322333937</v>
      </c>
      <c r="I51" s="8">
        <f>表格5[[#This Row],[資產淨值]]/H50-1</f>
        <v>5.9347181008901906E-3</v>
      </c>
      <c r="J51" s="6">
        <f>H51</f>
        <v>193710.54322333937</v>
      </c>
      <c r="K51" s="7">
        <f>(表格5[[#This Row],[資產淨值]]+表格5[[#This Row],[貸款金額]])/表格4[[#This Row],[收盤價]]</f>
        <v>2292.432464181531</v>
      </c>
    </row>
    <row r="52" spans="1:11" x14ac:dyDescent="0.25">
      <c r="A52" s="5">
        <v>42566</v>
      </c>
      <c r="B52" s="1">
        <v>169.5</v>
      </c>
      <c r="C52" s="8">
        <f>B52/B51-1</f>
        <v>2.9585798816567088E-3</v>
      </c>
      <c r="D52" s="8">
        <f>C52*2</f>
        <v>5.9171597633134176E-3</v>
      </c>
      <c r="H52" s="6">
        <f>K51*表格4[[#This Row],[收盤價]]-J51</f>
        <v>194856.75945543015</v>
      </c>
      <c r="I52" s="8">
        <f>表格5[[#This Row],[資產淨值]]/H51-1</f>
        <v>5.9171597633136397E-3</v>
      </c>
      <c r="J52" s="6">
        <f>H52</f>
        <v>194856.75945543015</v>
      </c>
      <c r="K52" s="7">
        <f>(表格5[[#This Row],[資產淨值]]+表格5[[#This Row],[貸款金額]])/表格4[[#This Row],[收盤價]]</f>
        <v>2299.194801833984</v>
      </c>
    </row>
    <row r="53" spans="1:11" x14ac:dyDescent="0.25">
      <c r="A53" s="5">
        <v>42569</v>
      </c>
      <c r="B53" s="1">
        <v>169.5</v>
      </c>
      <c r="C53" s="8">
        <f>B53/B52-1</f>
        <v>0</v>
      </c>
      <c r="D53" s="8">
        <f>C53*2</f>
        <v>0</v>
      </c>
      <c r="H53" s="6">
        <f>K52*表格4[[#This Row],[收盤價]]-J52</f>
        <v>194856.75945543015</v>
      </c>
      <c r="I53" s="8">
        <f>表格5[[#This Row],[資產淨值]]/H52-1</f>
        <v>0</v>
      </c>
      <c r="J53" s="6">
        <f>H53</f>
        <v>194856.75945543015</v>
      </c>
      <c r="K53" s="7">
        <f>(表格5[[#This Row],[資產淨值]]+表格5[[#This Row],[貸款金額]])/表格4[[#This Row],[收盤價]]</f>
        <v>2299.194801833984</v>
      </c>
    </row>
    <row r="54" spans="1:11" x14ac:dyDescent="0.25">
      <c r="A54" s="5">
        <v>42570</v>
      </c>
      <c r="B54" s="1">
        <v>170.5</v>
      </c>
      <c r="C54" s="8">
        <f>B54/B53-1</f>
        <v>5.8997050147493457E-3</v>
      </c>
      <c r="D54" s="8">
        <f>C54*2</f>
        <v>1.1799410029498691E-2</v>
      </c>
      <c r="H54" s="6">
        <f>K53*表格4[[#This Row],[收盤價]]-J53</f>
        <v>197155.95425726415</v>
      </c>
      <c r="I54" s="8">
        <f>表格5[[#This Row],[資產淨值]]/H53-1</f>
        <v>1.1799410029498691E-2</v>
      </c>
      <c r="J54" s="6">
        <f>H54</f>
        <v>197155.95425726415</v>
      </c>
      <c r="K54" s="7">
        <f>(表格5[[#This Row],[資產淨值]]+表格5[[#This Row],[貸款金額]])/表格4[[#This Row],[收盤價]]</f>
        <v>2312.6798153344766</v>
      </c>
    </row>
    <row r="55" spans="1:11" x14ac:dyDescent="0.25">
      <c r="A55" s="5">
        <v>42571</v>
      </c>
      <c r="B55" s="1">
        <v>170</v>
      </c>
      <c r="C55" s="8">
        <f>B55/B54-1</f>
        <v>-2.9325513196480912E-3</v>
      </c>
      <c r="D55" s="8">
        <f>C55*2</f>
        <v>-5.8651026392961825E-3</v>
      </c>
      <c r="H55" s="6">
        <f>K54*表格4[[#This Row],[收盤價]]-J54</f>
        <v>195999.6143495969</v>
      </c>
      <c r="I55" s="8">
        <f>表格5[[#This Row],[資產淨值]]/H54-1</f>
        <v>-5.8651026392962935E-3</v>
      </c>
      <c r="J55" s="6">
        <f>H55</f>
        <v>195999.6143495969</v>
      </c>
      <c r="K55" s="7">
        <f>(表格5[[#This Row],[資產淨值]]+表格5[[#This Row],[貸款金額]])/表格4[[#This Row],[收盤價]]</f>
        <v>2305.8778158776104</v>
      </c>
    </row>
    <row r="56" spans="1:11" x14ac:dyDescent="0.25">
      <c r="A56" s="5">
        <v>42572</v>
      </c>
      <c r="B56" s="1">
        <v>172</v>
      </c>
      <c r="C56" s="8">
        <f>B56/B55-1</f>
        <v>1.1764705882352899E-2</v>
      </c>
      <c r="D56" s="8">
        <f>C56*2</f>
        <v>2.3529411764705799E-2</v>
      </c>
      <c r="H56" s="6">
        <f>K55*表格4[[#This Row],[收盤價]]-J55</f>
        <v>200611.36998135207</v>
      </c>
      <c r="I56" s="8">
        <f>表格5[[#This Row],[資產淨值]]/H55-1</f>
        <v>2.3529411764705577E-2</v>
      </c>
      <c r="J56" s="6">
        <f>H56</f>
        <v>200611.36998135207</v>
      </c>
      <c r="K56" s="7">
        <f>(表格5[[#This Row],[資產淨值]]+表格5[[#This Row],[貸款金額]])/表格4[[#This Row],[收盤價]]</f>
        <v>2332.6903486203728</v>
      </c>
    </row>
    <row r="57" spans="1:11" x14ac:dyDescent="0.25">
      <c r="A57" s="5">
        <v>42573</v>
      </c>
      <c r="B57" s="1">
        <v>171</v>
      </c>
      <c r="C57" s="8">
        <f>B57/B56-1</f>
        <v>-5.8139534883721034E-3</v>
      </c>
      <c r="D57" s="8">
        <f>C57*2</f>
        <v>-1.1627906976744207E-2</v>
      </c>
      <c r="H57" s="6">
        <f>K56*表格4[[#This Row],[收盤價]]-J56</f>
        <v>198278.67963273166</v>
      </c>
      <c r="I57" s="8">
        <f>表格5[[#This Row],[資產淨值]]/H56-1</f>
        <v>-1.1627906976744318E-2</v>
      </c>
      <c r="J57" s="6">
        <f>H57</f>
        <v>198278.67963273166</v>
      </c>
      <c r="K57" s="7">
        <f>(表格5[[#This Row],[資產淨值]]+表格5[[#This Row],[貸款金額]])/表格4[[#This Row],[收盤價]]</f>
        <v>2319.0488845933528</v>
      </c>
    </row>
    <row r="58" spans="1:11" x14ac:dyDescent="0.25">
      <c r="A58" s="5">
        <v>42576</v>
      </c>
      <c r="B58" s="1">
        <v>171.5</v>
      </c>
      <c r="C58" s="8">
        <f>B58/B57-1</f>
        <v>2.9239766081872176E-3</v>
      </c>
      <c r="D58" s="8">
        <f>C58*2</f>
        <v>5.8479532163744352E-3</v>
      </c>
      <c r="H58" s="6">
        <f>K57*表格4[[#This Row],[收盤價]]-J57</f>
        <v>199438.20407502836</v>
      </c>
      <c r="I58" s="8">
        <f>表格5[[#This Row],[資產淨值]]/H57-1</f>
        <v>5.8479532163744352E-3</v>
      </c>
      <c r="J58" s="6">
        <f>H58</f>
        <v>199438.20407502836</v>
      </c>
      <c r="K58" s="7">
        <f>(表格5[[#This Row],[資產淨值]]+表格5[[#This Row],[貸款金額]])/表格4[[#This Row],[收盤價]]</f>
        <v>2325.8099600586397</v>
      </c>
    </row>
    <row r="59" spans="1:11" x14ac:dyDescent="0.25">
      <c r="A59" s="5">
        <v>42577</v>
      </c>
      <c r="B59" s="1">
        <v>173</v>
      </c>
      <c r="C59" s="8">
        <f>B59/B58-1</f>
        <v>8.7463556851312685E-3</v>
      </c>
      <c r="D59" s="8">
        <f>C59*2</f>
        <v>1.7492711370262537E-2</v>
      </c>
      <c r="H59" s="6">
        <f>K58*表格4[[#This Row],[收盤價]]-J58</f>
        <v>202926.91901511629</v>
      </c>
      <c r="I59" s="8">
        <f>表格5[[#This Row],[資產淨值]]/H58-1</f>
        <v>1.7492711370262315E-2</v>
      </c>
      <c r="J59" s="6">
        <f>H59</f>
        <v>202926.91901511629</v>
      </c>
      <c r="K59" s="7">
        <f>(表格5[[#This Row],[資產淨值]]+表格5[[#This Row],[貸款金額]])/表格4[[#This Row],[收盤價]]</f>
        <v>2345.9759423712867</v>
      </c>
    </row>
    <row r="60" spans="1:11" x14ac:dyDescent="0.25">
      <c r="A60" s="5">
        <v>42578</v>
      </c>
      <c r="B60" s="1">
        <v>175</v>
      </c>
      <c r="C60" s="8">
        <f>B60/B59-1</f>
        <v>1.1560693641618602E-2</v>
      </c>
      <c r="D60" s="8">
        <f>C60*2</f>
        <v>2.3121387283237205E-2</v>
      </c>
      <c r="H60" s="6">
        <f>K59*表格4[[#This Row],[收盤價]]-J59</f>
        <v>207618.87089985888</v>
      </c>
      <c r="I60" s="8">
        <f>表格5[[#This Row],[資產淨值]]/H59-1</f>
        <v>2.3121387283237205E-2</v>
      </c>
      <c r="J60" s="6">
        <f>H60</f>
        <v>207618.87089985888</v>
      </c>
      <c r="K60" s="7">
        <f>(表格5[[#This Row],[資產淨值]]+表格5[[#This Row],[貸款金額]])/表格4[[#This Row],[收盤價]]</f>
        <v>2372.787095998387</v>
      </c>
    </row>
    <row r="61" spans="1:11" x14ac:dyDescent="0.25">
      <c r="A61" s="5">
        <v>42579</v>
      </c>
      <c r="B61" s="1">
        <v>176.5</v>
      </c>
      <c r="C61" s="8">
        <f>B61/B60-1</f>
        <v>8.5714285714286742E-3</v>
      </c>
      <c r="D61" s="8">
        <f>C61*2</f>
        <v>1.7142857142857348E-2</v>
      </c>
      <c r="H61" s="6">
        <f>K60*表格4[[#This Row],[收盤價]]-J60</f>
        <v>211178.05154385645</v>
      </c>
      <c r="I61" s="8">
        <f>表格5[[#This Row],[資產淨值]]/H60-1</f>
        <v>1.7142857142857126E-2</v>
      </c>
      <c r="J61" s="6">
        <f>H61</f>
        <v>211178.05154385645</v>
      </c>
      <c r="K61" s="7">
        <f>(表格5[[#This Row],[資產淨值]]+表格5[[#This Row],[貸款金額]])/表格4[[#This Row],[收盤價]]</f>
        <v>2392.9524254261355</v>
      </c>
    </row>
    <row r="62" spans="1:11" x14ac:dyDescent="0.25">
      <c r="A62" s="5">
        <v>42580</v>
      </c>
      <c r="B62" s="1">
        <v>172.5</v>
      </c>
      <c r="C62" s="8">
        <f>B62/B61-1</f>
        <v>-2.2662889518413554E-2</v>
      </c>
      <c r="D62" s="8">
        <f>C62*2</f>
        <v>-4.5325779036827107E-2</v>
      </c>
      <c r="H62" s="6">
        <f>K61*表格4[[#This Row],[收盤價]]-J61</f>
        <v>201606.24184215191</v>
      </c>
      <c r="I62" s="8">
        <f>表格5[[#This Row],[資產淨值]]/H61-1</f>
        <v>-4.5325779036827218E-2</v>
      </c>
      <c r="J62" s="6">
        <f>H62</f>
        <v>201606.24184215191</v>
      </c>
      <c r="K62" s="7">
        <f>(表格5[[#This Row],[資產淨值]]+表格5[[#This Row],[貸款金額]])/表格4[[#This Row],[收盤價]]</f>
        <v>2337.463673532196</v>
      </c>
    </row>
    <row r="63" spans="1:11" x14ac:dyDescent="0.25">
      <c r="A63" s="5">
        <v>42583</v>
      </c>
      <c r="B63" s="1">
        <v>177</v>
      </c>
      <c r="C63" s="8">
        <f>B63/B62-1</f>
        <v>2.6086956521739202E-2</v>
      </c>
      <c r="D63" s="8">
        <f>C63*2</f>
        <v>5.2173913043478404E-2</v>
      </c>
      <c r="H63" s="6">
        <f>K62*表格4[[#This Row],[收盤價]]-J62</f>
        <v>212124.82837304677</v>
      </c>
      <c r="I63" s="8">
        <f>表格5[[#This Row],[資產淨值]]/H62-1</f>
        <v>5.2173913043478182E-2</v>
      </c>
      <c r="J63" s="6">
        <f>H63</f>
        <v>212124.82837304677</v>
      </c>
      <c r="K63" s="7">
        <f>(表格5[[#This Row],[資產淨值]]+表格5[[#This Row],[貸款金額]])/表格4[[#This Row],[收盤價]]</f>
        <v>2396.8907160796243</v>
      </c>
    </row>
    <row r="64" spans="1:11" x14ac:dyDescent="0.25">
      <c r="A64" s="5">
        <v>42584</v>
      </c>
      <c r="B64" s="1">
        <v>176</v>
      </c>
      <c r="C64" s="8">
        <f>B64/B63-1</f>
        <v>-5.6497175141242417E-3</v>
      </c>
      <c r="D64" s="8">
        <f>C64*2</f>
        <v>-1.1299435028248483E-2</v>
      </c>
      <c r="H64" s="6">
        <f>K63*表格4[[#This Row],[收盤價]]-J63</f>
        <v>209727.93765696714</v>
      </c>
      <c r="I64" s="8">
        <f>表格5[[#This Row],[資產淨值]]/H63-1</f>
        <v>-1.1299435028248594E-2</v>
      </c>
      <c r="J64" s="6">
        <f>H64</f>
        <v>209727.93765696714</v>
      </c>
      <c r="K64" s="7">
        <f>(表格5[[#This Row],[資產淨值]]+表格5[[#This Row],[貸款金額]])/表格4[[#This Row],[收盤價]]</f>
        <v>2383.2720188291719</v>
      </c>
    </row>
    <row r="65" spans="1:11" x14ac:dyDescent="0.25">
      <c r="A65" s="5">
        <v>42585</v>
      </c>
      <c r="B65" s="1">
        <v>172.5</v>
      </c>
      <c r="C65" s="8">
        <f>B65/B64-1</f>
        <v>-1.9886363636363646E-2</v>
      </c>
      <c r="D65" s="8">
        <f>C65*2</f>
        <v>-3.9772727272727293E-2</v>
      </c>
      <c r="H65" s="6">
        <f>K64*表格4[[#This Row],[收盤價]]-J64</f>
        <v>201386.48559106502</v>
      </c>
      <c r="I65" s="8">
        <f>表格5[[#This Row],[資產淨值]]/H64-1</f>
        <v>-3.9772727272727404E-2</v>
      </c>
      <c r="J65" s="6">
        <f>H65</f>
        <v>201386.48559106502</v>
      </c>
      <c r="K65" s="7">
        <f>(表格5[[#This Row],[資產淨值]]+表格5[[#This Row],[貸款金額]])/表格4[[#This Row],[收盤價]]</f>
        <v>2334.9157749688698</v>
      </c>
    </row>
    <row r="66" spans="1:11" x14ac:dyDescent="0.25">
      <c r="A66" s="5">
        <v>42586</v>
      </c>
      <c r="B66" s="1">
        <v>174.5</v>
      </c>
      <c r="C66" s="8">
        <f>B66/B65-1</f>
        <v>1.1594202898550732E-2</v>
      </c>
      <c r="D66" s="8">
        <f>C66*2</f>
        <v>2.3188405797101463E-2</v>
      </c>
      <c r="H66" s="6">
        <f>K65*表格4[[#This Row],[收盤價]]-J65</f>
        <v>206056.31714100274</v>
      </c>
      <c r="I66" s="8">
        <f>表格5[[#This Row],[資產淨值]]/H65-1</f>
        <v>2.3188405797101463E-2</v>
      </c>
      <c r="J66" s="6">
        <f>H66</f>
        <v>206056.31714100274</v>
      </c>
      <c r="K66" s="7">
        <f>(表格5[[#This Row],[資產淨值]]+表格5[[#This Row],[貸款金額]])/表格4[[#This Row],[收盤價]]</f>
        <v>2361.6769872894297</v>
      </c>
    </row>
    <row r="67" spans="1:11" x14ac:dyDescent="0.25">
      <c r="A67" s="5">
        <v>42587</v>
      </c>
      <c r="B67" s="1">
        <v>177</v>
      </c>
      <c r="C67" s="8">
        <f>B67/B66-1</f>
        <v>1.4326647564469885E-2</v>
      </c>
      <c r="D67" s="8">
        <f>C67*2</f>
        <v>2.8653295128939771E-2</v>
      </c>
      <c r="H67" s="6">
        <f>K66*表格4[[#This Row],[收盤價]]-J66</f>
        <v>211960.50960922631</v>
      </c>
      <c r="I67" s="8">
        <f>表格5[[#This Row],[資產淨值]]/H66-1</f>
        <v>2.8653295128939771E-2</v>
      </c>
      <c r="J67" s="6">
        <f>H67</f>
        <v>211960.50960922631</v>
      </c>
      <c r="K67" s="7">
        <f>(表格5[[#This Row],[資產淨值]]+表格5[[#This Row],[貸款金額]])/表格4[[#This Row],[收盤價]]</f>
        <v>2395.0340068839132</v>
      </c>
    </row>
    <row r="68" spans="1:11" x14ac:dyDescent="0.25">
      <c r="A68" s="5">
        <v>42590</v>
      </c>
      <c r="B68" s="1">
        <v>178</v>
      </c>
      <c r="C68" s="8">
        <f>B68/B67-1</f>
        <v>5.6497175141243527E-3</v>
      </c>
      <c r="D68" s="8">
        <f>C68*2</f>
        <v>1.1299435028248705E-2</v>
      </c>
      <c r="H68" s="6">
        <f>K67*表格4[[#This Row],[收盤價]]-J67</f>
        <v>214355.54361611023</v>
      </c>
      <c r="I68" s="8">
        <f>表格5[[#This Row],[資產淨值]]/H67-1</f>
        <v>1.1299435028248483E-2</v>
      </c>
      <c r="J68" s="6">
        <f>H68</f>
        <v>214355.54361611023</v>
      </c>
      <c r="K68" s="7">
        <f>(表格5[[#This Row],[資產淨值]]+表格5[[#This Row],[貸款金額]])/表格4[[#This Row],[收盤價]]</f>
        <v>2408.4892541135982</v>
      </c>
    </row>
    <row r="69" spans="1:11" x14ac:dyDescent="0.25">
      <c r="A69" s="5">
        <v>42591</v>
      </c>
      <c r="B69" s="1">
        <v>178.5</v>
      </c>
      <c r="C69" s="8">
        <f>B69/B68-1</f>
        <v>2.8089887640450062E-3</v>
      </c>
      <c r="D69" s="8">
        <f>C69*2</f>
        <v>5.6179775280900124E-3</v>
      </c>
      <c r="H69" s="6">
        <f>K68*表格4[[#This Row],[收盤價]]-J68</f>
        <v>215559.78824316704</v>
      </c>
      <c r="I69" s="8">
        <f>表格5[[#This Row],[資產淨值]]/H68-1</f>
        <v>5.6179775280900124E-3</v>
      </c>
      <c r="J69" s="6">
        <f>H69</f>
        <v>215559.78824316704</v>
      </c>
      <c r="K69" s="7">
        <f>(表格5[[#This Row],[資產淨值]]+表格5[[#This Row],[貸款金額]])/表格4[[#This Row],[收盤價]]</f>
        <v>2415.2357226125159</v>
      </c>
    </row>
    <row r="70" spans="1:11" x14ac:dyDescent="0.25">
      <c r="A70" s="5">
        <v>42592</v>
      </c>
      <c r="B70" s="1">
        <v>179.5</v>
      </c>
      <c r="C70" s="8">
        <f>B70/B69-1</f>
        <v>5.6022408963585235E-3</v>
      </c>
      <c r="D70" s="8">
        <f>C70*2</f>
        <v>1.1204481792717047E-2</v>
      </c>
      <c r="H70" s="6">
        <f>K69*表格4[[#This Row],[收盤價]]-J69</f>
        <v>217975.02396577958</v>
      </c>
      <c r="I70" s="8">
        <f>表格5[[#This Row],[資產淨值]]/H69-1</f>
        <v>1.1204481792717269E-2</v>
      </c>
      <c r="J70" s="6">
        <f>H70</f>
        <v>217975.02396577958</v>
      </c>
      <c r="K70" s="7">
        <f>(表格5[[#This Row],[資產淨值]]+表格5[[#This Row],[貸款金額]])/表格4[[#This Row],[收盤價]]</f>
        <v>2428.6910748276277</v>
      </c>
    </row>
    <row r="71" spans="1:11" x14ac:dyDescent="0.25">
      <c r="A71" s="5">
        <v>42593</v>
      </c>
      <c r="B71" s="1">
        <v>176.5</v>
      </c>
      <c r="C71" s="8">
        <f>B71/B70-1</f>
        <v>-1.6713091922005541E-2</v>
      </c>
      <c r="D71" s="8">
        <f>C71*2</f>
        <v>-3.3426183844011081E-2</v>
      </c>
      <c r="H71" s="6">
        <f>K70*表格4[[#This Row],[收盤價]]-J70</f>
        <v>210688.95074129675</v>
      </c>
      <c r="I71" s="8">
        <f>表格5[[#This Row],[資產淨值]]/H70-1</f>
        <v>-3.3426183844010859E-2</v>
      </c>
      <c r="J71" s="6">
        <f>H71</f>
        <v>210688.95074129675</v>
      </c>
      <c r="K71" s="7">
        <f>(表格5[[#This Row],[資產淨值]]+表格5[[#This Row],[貸款金額]])/表格4[[#This Row],[收盤價]]</f>
        <v>2387.4102067002464</v>
      </c>
    </row>
    <row r="72" spans="1:11" x14ac:dyDescent="0.25">
      <c r="A72" s="5">
        <v>42594</v>
      </c>
      <c r="B72" s="1">
        <v>177.5</v>
      </c>
      <c r="C72" s="8">
        <f>B72/B71-1</f>
        <v>5.6657223796034994E-3</v>
      </c>
      <c r="D72" s="8">
        <f>C72*2</f>
        <v>1.1331444759206999E-2</v>
      </c>
      <c r="H72" s="6">
        <f>K71*表格4[[#This Row],[收盤價]]-J71</f>
        <v>213076.36094799696</v>
      </c>
      <c r="I72" s="8">
        <f>表格5[[#This Row],[資產淨值]]/H71-1</f>
        <v>1.1331444759206555E-2</v>
      </c>
      <c r="J72" s="6">
        <f>H72</f>
        <v>213076.36094799696</v>
      </c>
      <c r="K72" s="7">
        <f>(表格5[[#This Row],[資產淨值]]+表格5[[#This Row],[貸款金額]])/表格4[[#This Row],[收盤價]]</f>
        <v>2400.860405047853</v>
      </c>
    </row>
  </sheetData>
  <phoneticPr fontId="2" type="noConversion"/>
  <conditionalFormatting sqref="C8:D72">
    <cfRule type="cellIs" dxfId="1" priority="2" operator="lessThan">
      <formula>0</formula>
    </cfRule>
  </conditionalFormatting>
  <conditionalFormatting sqref="I8:I72">
    <cfRule type="cellIs" dxfId="0" priority="1" operator="lessThan">
      <formula>0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台積電正2</vt:lpstr>
      <vt:lpstr>貸款年利率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2016-09-01T02:57:22Z</dcterms:created>
  <dcterms:modified xsi:type="dcterms:W3CDTF">2016-09-01T03:04:57Z</dcterms:modified>
</cp:coreProperties>
</file>