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5360" windowHeight="7476" activeTab="0"/>
  </bookViews>
  <sheets>
    <sheet name="外幣匯率風險" sheetId="1" r:id="rId1"/>
    <sheet name="等值年利率" sheetId="2" r:id="rId2"/>
    <sheet name="Sheet3" sheetId="3" r:id="rId3"/>
  </sheets>
  <definedNames>
    <definedName name="台幣利率">'外幣匯率風險'!$B$5</definedName>
    <definedName name="台幣投資金額">'外幣匯率風險'!$B$2</definedName>
    <definedName name="外幣利率">'外幣匯率風險'!$B$6</definedName>
    <definedName name="外幣計息方式">'外幣匯率風險'!$B$7</definedName>
    <definedName name="期初買入匯率">'外幣匯率風險'!$B$3</definedName>
    <definedName name="結算時賣出匯率">'外幣匯率風險'!$B$4</definedName>
  </definedNames>
  <calcPr fullCalcOnLoad="1"/>
</workbook>
</file>

<file path=xl/sharedStrings.xml><?xml version="1.0" encoding="utf-8"?>
<sst xmlns="http://schemas.openxmlformats.org/spreadsheetml/2006/main" count="34" uniqueCount="34">
  <si>
    <t>台幣</t>
  </si>
  <si>
    <t>等值台幣</t>
  </si>
  <si>
    <t>台幣利率</t>
  </si>
  <si>
    <t>等值匯率</t>
  </si>
  <si>
    <t>報酬率</t>
  </si>
  <si>
    <t>台幣報酬率</t>
  </si>
  <si>
    <t>外幣報酬率</t>
  </si>
  <si>
    <t>台幣定存</t>
  </si>
  <si>
    <t>外幣利率</t>
  </si>
  <si>
    <t>外幣</t>
  </si>
  <si>
    <t>外幣定存</t>
  </si>
  <si>
    <t>使用說明：</t>
  </si>
  <si>
    <t>年利率</t>
  </si>
  <si>
    <t>年複利</t>
  </si>
  <si>
    <t>半年複利</t>
  </si>
  <si>
    <t>季複利</t>
  </si>
  <si>
    <t>月複利</t>
  </si>
  <si>
    <t>日複利</t>
  </si>
  <si>
    <t>連續複利</t>
  </si>
  <si>
    <t>∞</t>
  </si>
  <si>
    <t>等值年利率</t>
  </si>
  <si>
    <t>複利次數(m)</t>
  </si>
  <si>
    <t>月</t>
  </si>
  <si>
    <t>年</t>
  </si>
  <si>
    <t>期間</t>
  </si>
  <si>
    <t>台幣投資金額</t>
  </si>
  <si>
    <t>期初買入匯率</t>
  </si>
  <si>
    <t>結算時賣出匯率</t>
  </si>
  <si>
    <t>黃色儲存格為可變更參數</t>
  </si>
  <si>
    <t>怪老子理財教室</t>
  </si>
  <si>
    <t>單利</t>
  </si>
  <si>
    <t>月數</t>
  </si>
  <si>
    <t>期初</t>
  </si>
  <si>
    <t>外幣計息方式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</si>
</sst>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;_ࠀ"/>
    <numFmt numFmtId="181" formatCode="0;_琀"/>
    <numFmt numFmtId="182" formatCode="0.0;_琀"/>
    <numFmt numFmtId="183" formatCode="0.00;_琀"/>
    <numFmt numFmtId="184" formatCode="0.0_ "/>
    <numFmt numFmtId="185" formatCode="0.00_ "/>
    <numFmt numFmtId="186" formatCode="_-* #,##0.0_-;\-* #,##0.0_-;_-* &quot;-&quot;??_-;_-@_-"/>
    <numFmt numFmtId="187" formatCode="_-* #,##0_-;\-* #,##0_-;_-* &quot;-&quot;??_-;_-@_-"/>
    <numFmt numFmtId="188" formatCode="0.00_);[Red]\(0.00\)"/>
    <numFmt numFmtId="189" formatCode="0.000%"/>
    <numFmt numFmtId="190" formatCode="0.0000%"/>
    <numFmt numFmtId="191" formatCode="0.00000%"/>
    <numFmt numFmtId="192" formatCode="0.000000%"/>
    <numFmt numFmtId="193" formatCode="0.0000000000000000%"/>
    <numFmt numFmtId="194" formatCode="0_ "/>
  </numFmts>
  <fonts count="4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1"/>
      <color indexed="17"/>
      <name val="微軟正黑體"/>
      <family val="2"/>
    </font>
    <font>
      <sz val="11"/>
      <color indexed="20"/>
      <name val="微軟正黑體"/>
      <family val="2"/>
    </font>
    <font>
      <sz val="11"/>
      <color indexed="60"/>
      <name val="微軟正黑體"/>
      <family val="2"/>
    </font>
    <font>
      <sz val="11"/>
      <color indexed="62"/>
      <name val="微軟正黑體"/>
      <family val="2"/>
    </font>
    <font>
      <b/>
      <sz val="11"/>
      <color indexed="63"/>
      <name val="微軟正黑體"/>
      <family val="2"/>
    </font>
    <font>
      <b/>
      <sz val="11"/>
      <color indexed="52"/>
      <name val="微軟正黑體"/>
      <family val="2"/>
    </font>
    <font>
      <sz val="11"/>
      <color indexed="52"/>
      <name val="微軟正黑體"/>
      <family val="2"/>
    </font>
    <font>
      <b/>
      <sz val="11"/>
      <color indexed="9"/>
      <name val="微軟正黑體"/>
      <family val="2"/>
    </font>
    <font>
      <sz val="11"/>
      <color indexed="10"/>
      <name val="微軟正黑體"/>
      <family val="2"/>
    </font>
    <font>
      <i/>
      <sz val="11"/>
      <color indexed="23"/>
      <name val="微軟正黑體"/>
      <family val="2"/>
    </font>
    <font>
      <b/>
      <sz val="11"/>
      <color indexed="8"/>
      <name val="微軟正黑體"/>
      <family val="2"/>
    </font>
    <font>
      <sz val="11"/>
      <color indexed="9"/>
      <name val="微軟正黑體"/>
      <family val="2"/>
    </font>
    <font>
      <sz val="11"/>
      <color indexed="8"/>
      <name val="微軟正黑體"/>
      <family val="2"/>
    </font>
    <font>
      <sz val="9"/>
      <color indexed="8"/>
      <name val="新細明體"/>
      <family val="1"/>
    </font>
    <font>
      <sz val="8.95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2"/>
      <color indexed="8"/>
      <name val="新細明體"/>
      <family val="1"/>
    </font>
    <font>
      <sz val="11"/>
      <color theme="1"/>
      <name val="微軟正黑體"/>
      <family val="2"/>
    </font>
    <font>
      <sz val="11"/>
      <color theme="0"/>
      <name val="微軟正黑體"/>
      <family val="2"/>
    </font>
    <font>
      <sz val="11"/>
      <color rgb="FF9C6500"/>
      <name val="微軟正黑體"/>
      <family val="2"/>
    </font>
    <font>
      <b/>
      <sz val="11"/>
      <color theme="1"/>
      <name val="微軟正黑體"/>
      <family val="2"/>
    </font>
    <font>
      <sz val="11"/>
      <color rgb="FF006100"/>
      <name val="微軟正黑體"/>
      <family val="2"/>
    </font>
    <font>
      <b/>
      <sz val="11"/>
      <color rgb="FFFA7D00"/>
      <name val="微軟正黑體"/>
      <family val="2"/>
    </font>
    <font>
      <sz val="11"/>
      <color rgb="FFFA7D00"/>
      <name val="微軟正黑體"/>
      <family val="2"/>
    </font>
    <font>
      <i/>
      <sz val="11"/>
      <color rgb="FF7F7F7F"/>
      <name val="微軟正黑體"/>
      <family val="2"/>
    </font>
    <font>
      <b/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1"/>
      <color rgb="FF3F3F76"/>
      <name val="微軟正黑體"/>
      <family val="2"/>
    </font>
    <font>
      <b/>
      <sz val="11"/>
      <color rgb="FF3F3F3F"/>
      <name val="微軟正黑體"/>
      <family val="2"/>
    </font>
    <font>
      <b/>
      <sz val="11"/>
      <color theme="0"/>
      <name val="微軟正黑體"/>
      <family val="2"/>
    </font>
    <font>
      <sz val="11"/>
      <color rgb="FF9C0006"/>
      <name val="微軟正黑體"/>
      <family val="2"/>
    </font>
    <font>
      <sz val="11"/>
      <color rgb="FFFF0000"/>
      <name val="微軟正黑體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medium">
        <color theme="1" tint="0.04998999834060669"/>
      </left>
      <right style="thin">
        <color theme="1" tint="0.04998999834060669"/>
      </right>
      <top style="medium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medium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 style="medium">
        <color theme="1" tint="0.04998999834060669"/>
      </right>
      <top style="medium">
        <color theme="1" tint="0.04998999834060669"/>
      </top>
      <bottom style="thin">
        <color theme="1" tint="0.04998999834060669"/>
      </bottom>
    </border>
    <border>
      <left style="medium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 style="medium">
        <color theme="1" tint="0.04998999834060669"/>
      </right>
      <top style="thin">
        <color theme="1" tint="0.04998999834060669"/>
      </top>
      <bottom style="thin">
        <color theme="1" tint="0.0499899983406066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39" applyNumberFormat="1" applyFon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9" fontId="0" fillId="33" borderId="14" xfId="0" applyNumberForma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193" fontId="0" fillId="0" borderId="17" xfId="0" applyNumberFormat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horizontal="right" vertical="center"/>
    </xf>
    <xf numFmtId="193" fontId="0" fillId="34" borderId="20" xfId="0" applyNumberFormat="1" applyFill="1" applyBorder="1" applyAlignment="1">
      <alignment vertical="center"/>
    </xf>
    <xf numFmtId="0" fontId="1" fillId="0" borderId="0" xfId="45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45" applyAlignment="1" applyProtection="1">
      <alignment horizontal="center" vertical="center"/>
      <protection/>
    </xf>
    <xf numFmtId="187" fontId="0" fillId="33" borderId="21" xfId="33" applyNumberFormat="1" applyFont="1" applyFill="1" applyBorder="1" applyAlignment="1">
      <alignment vertical="center"/>
    </xf>
    <xf numFmtId="185" fontId="0" fillId="33" borderId="22" xfId="0" applyNumberFormat="1" applyFill="1" applyBorder="1" applyAlignment="1">
      <alignment vertical="center"/>
    </xf>
    <xf numFmtId="10" fontId="0" fillId="33" borderId="22" xfId="0" applyNumberFormat="1" applyFill="1" applyBorder="1" applyAlignment="1">
      <alignment vertical="center"/>
    </xf>
    <xf numFmtId="0" fontId="0" fillId="35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right" vertical="center"/>
    </xf>
    <xf numFmtId="0" fontId="0" fillId="36" borderId="25" xfId="0" applyFill="1" applyBorder="1" applyAlignment="1">
      <alignment horizontal="right" vertical="center"/>
    </xf>
    <xf numFmtId="0" fontId="0" fillId="36" borderId="26" xfId="0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37" borderId="27" xfId="0" applyFill="1" applyBorder="1" applyAlignment="1">
      <alignment vertical="center"/>
    </xf>
    <xf numFmtId="0" fontId="0" fillId="38" borderId="27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10" fontId="0" fillId="38" borderId="27" xfId="39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7" fontId="0" fillId="0" borderId="27" xfId="33" applyNumberFormat="1" applyFont="1" applyBorder="1" applyAlignment="1">
      <alignment vertical="center"/>
    </xf>
    <xf numFmtId="10" fontId="0" fillId="34" borderId="27" xfId="39" applyNumberFormat="1" applyFont="1" applyFill="1" applyBorder="1" applyAlignment="1">
      <alignment vertical="center"/>
    </xf>
    <xf numFmtId="43" fontId="0" fillId="0" borderId="27" xfId="33" applyFont="1" applyBorder="1" applyAlignment="1">
      <alignment vertical="center"/>
    </xf>
    <xf numFmtId="10" fontId="0" fillId="0" borderId="27" xfId="39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185" fontId="0" fillId="38" borderId="32" xfId="0" applyNumberFormat="1" applyFill="1" applyBorder="1" applyAlignment="1">
      <alignment horizontal="center" vertical="center"/>
    </xf>
    <xf numFmtId="185" fontId="0" fillId="39" borderId="32" xfId="0" applyNumberFormat="1" applyFill="1" applyBorder="1" applyAlignment="1">
      <alignment vertical="center"/>
    </xf>
    <xf numFmtId="187" fontId="0" fillId="0" borderId="31" xfId="0" applyNumberForma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台幣</a:t>
            </a:r>
            <a:r>
              <a: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/</a:t>
            </a:r>
            <a:r>
              <a: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外幣定存報酬率比較</a:t>
            </a:r>
          </a:p>
        </c:rich>
      </c:tx>
      <c:layout>
        <c:manualLayout>
          <c:xMode val="factor"/>
          <c:yMode val="factor"/>
          <c:x val="-0.0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775"/>
          <c:w val="0.771"/>
          <c:h val="0.821"/>
        </c:manualLayout>
      </c:layout>
      <c:lineChart>
        <c:grouping val="standard"/>
        <c:varyColors val="0"/>
        <c:ser>
          <c:idx val="0"/>
          <c:order val="0"/>
          <c:tx>
            <c:v>台幣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'外幣匯率風險'!$E$18:$E$136</c:f>
              <c:numCache/>
            </c:numRef>
          </c:val>
          <c:smooth val="0"/>
        </c:ser>
        <c:ser>
          <c:idx val="1"/>
          <c:order val="1"/>
          <c:tx>
            <c:v>外幣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'外幣匯率風險'!$J$18:$J$136</c:f>
              <c:numCache/>
            </c:numRef>
          </c:val>
          <c:smooth val="0"/>
        </c:ser>
        <c:marker val="1"/>
        <c:axId val="23439102"/>
        <c:axId val="9625327"/>
      </c:lineChart>
      <c:catAx>
        <c:axId val="2343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 val="autoZero"/>
        <c:auto val="1"/>
        <c:lblOffset val="100"/>
        <c:tickLblSkip val="9"/>
        <c:noMultiLvlLbl val="0"/>
      </c:catAx>
      <c:valAx>
        <c:axId val="9625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報酬率</a:t>
                </a:r>
              </a:p>
            </c:rich>
          </c:tx>
          <c:layout>
            <c:manualLayout>
              <c:xMode val="factor"/>
              <c:yMode val="factor"/>
              <c:x val="0.03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33725"/>
          <c:w val="0.15475"/>
          <c:h val="0.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2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01925"/>
          <c:y val="0.1085"/>
          <c:w val="0.9605"/>
          <c:h val="0.8915"/>
        </c:manualLayout>
      </c:layout>
      <c:lineChart>
        <c:grouping val="standard"/>
        <c:varyColors val="0"/>
        <c:ser>
          <c:idx val="0"/>
          <c:order val="0"/>
          <c:tx>
            <c:v>等值年利率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'等值年利率'!$A$4:$A$9</c:f>
              <c:strCache/>
            </c:strRef>
          </c:cat>
          <c:val>
            <c:numRef>
              <c:f>'等值年利率'!$C$4:$C$9</c:f>
              <c:numCache/>
            </c:numRef>
          </c:val>
          <c:smooth val="0"/>
        </c:ser>
        <c:marker val="1"/>
        <c:axId val="19519080"/>
        <c:axId val="41453993"/>
      </c:line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0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190500</xdr:rowOff>
    </xdr:from>
    <xdr:to>
      <xdr:col>9</xdr:col>
      <xdr:colOff>19050</xdr:colOff>
      <xdr:row>11</xdr:row>
      <xdr:rowOff>190500</xdr:rowOff>
    </xdr:to>
    <xdr:graphicFrame>
      <xdr:nvGraphicFramePr>
        <xdr:cNvPr id="1" name="Chart 1"/>
        <xdr:cNvGraphicFramePr/>
      </xdr:nvGraphicFramePr>
      <xdr:xfrm>
        <a:off x="2562225" y="400050"/>
        <a:ext cx="43910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114300</xdr:rowOff>
    </xdr:from>
    <xdr:to>
      <xdr:col>5</xdr:col>
      <xdr:colOff>276225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47625" y="1943100"/>
        <a:ext cx="49815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nleyh.myweb.hinet.net/foreignCD.htm" TargetMode="External" /><Relationship Id="rId2" Type="http://schemas.openxmlformats.org/officeDocument/2006/relationships/hyperlink" Target="http://www.masterhsiao.com.tw/ForeignCD/ForeignCD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showGridLines="0" tabSelected="1" zoomScalePageLayoutView="0" workbookViewId="0" topLeftCell="A1">
      <selection activeCell="G17" sqref="G17"/>
    </sheetView>
  </sheetViews>
  <sheetFormatPr defaultColWidth="9.00390625" defaultRowHeight="16.5"/>
  <cols>
    <col min="1" max="1" width="16.125" style="16" bestFit="1" customWidth="1"/>
    <col min="2" max="2" width="11.875" style="16" customWidth="1"/>
    <col min="3" max="3" width="10.625" style="0" hidden="1" customWidth="1"/>
    <col min="4" max="4" width="13.375" style="0" customWidth="1"/>
    <col min="6" max="6" width="3.375" style="0" customWidth="1"/>
    <col min="7" max="7" width="11.875" style="0" bestFit="1" customWidth="1"/>
    <col min="8" max="8" width="13.75390625" style="0" customWidth="1"/>
    <col min="9" max="9" width="11.625" style="4" bestFit="1" customWidth="1"/>
    <col min="10" max="10" width="11.625" style="0" bestFit="1" customWidth="1"/>
    <col min="11" max="11" width="9.00390625" style="5" customWidth="1"/>
  </cols>
  <sheetData>
    <row r="1" spans="3:8" ht="16.5" thickBot="1">
      <c r="C1" t="s">
        <v>11</v>
      </c>
      <c r="D1" s="18" t="s">
        <v>29</v>
      </c>
      <c r="E1" s="18"/>
      <c r="F1" s="18"/>
      <c r="G1" s="18"/>
      <c r="H1" s="18"/>
    </row>
    <row r="2" spans="1:8" ht="15.75">
      <c r="A2" s="23" t="s">
        <v>25</v>
      </c>
      <c r="B2" s="19">
        <v>1000000</v>
      </c>
      <c r="D2" s="15"/>
      <c r="E2" s="15"/>
      <c r="F2" s="15"/>
      <c r="G2" s="15"/>
      <c r="H2" s="15"/>
    </row>
    <row r="3" spans="1:2" ht="15.75">
      <c r="A3" s="24" t="s">
        <v>26</v>
      </c>
      <c r="B3" s="20">
        <v>28.64</v>
      </c>
    </row>
    <row r="4" spans="1:2" ht="15.75">
      <c r="A4" s="24" t="s">
        <v>27</v>
      </c>
      <c r="B4" s="20">
        <v>29.3</v>
      </c>
    </row>
    <row r="5" spans="1:2" ht="15.75">
      <c r="A5" s="24" t="s">
        <v>2</v>
      </c>
      <c r="B5" s="21">
        <v>0.025</v>
      </c>
    </row>
    <row r="6" spans="1:2" ht="15.75">
      <c r="A6" s="24" t="s">
        <v>8</v>
      </c>
      <c r="B6" s="21">
        <v>0.06</v>
      </c>
    </row>
    <row r="7" spans="1:2" ht="16.5" thickBot="1">
      <c r="A7" s="25" t="s">
        <v>33</v>
      </c>
      <c r="B7" s="22" t="s">
        <v>30</v>
      </c>
    </row>
    <row r="8" ht="15.75">
      <c r="C8" s="3"/>
    </row>
    <row r="9" spans="1:3" ht="15.75">
      <c r="A9" s="17" t="s">
        <v>28</v>
      </c>
      <c r="C9" s="3"/>
    </row>
    <row r="10" ht="15.75">
      <c r="C10" s="3"/>
    </row>
    <row r="11" ht="15.75">
      <c r="C11" s="3"/>
    </row>
    <row r="12" ht="15.75">
      <c r="C12" s="3"/>
    </row>
    <row r="13" ht="16.5" thickBot="1"/>
    <row r="14" spans="1:11" ht="15.75">
      <c r="A14" s="36" t="s">
        <v>24</v>
      </c>
      <c r="B14" s="37"/>
      <c r="C14" s="38"/>
      <c r="D14" s="37" t="s">
        <v>7</v>
      </c>
      <c r="E14" s="37"/>
      <c r="F14" s="39"/>
      <c r="G14" s="37" t="s">
        <v>10</v>
      </c>
      <c r="H14" s="37"/>
      <c r="I14" s="37"/>
      <c r="J14" s="37"/>
      <c r="K14" s="40"/>
    </row>
    <row r="15" spans="1:11" ht="15.75">
      <c r="A15" s="41" t="s">
        <v>23</v>
      </c>
      <c r="B15" s="28" t="s">
        <v>22</v>
      </c>
      <c r="C15" s="28" t="s">
        <v>31</v>
      </c>
      <c r="D15" s="28" t="s">
        <v>0</v>
      </c>
      <c r="E15" s="28" t="s">
        <v>4</v>
      </c>
      <c r="F15" s="29"/>
      <c r="G15" s="28" t="s">
        <v>9</v>
      </c>
      <c r="H15" s="28" t="s">
        <v>1</v>
      </c>
      <c r="I15" s="30" t="s">
        <v>6</v>
      </c>
      <c r="J15" s="28" t="s">
        <v>5</v>
      </c>
      <c r="K15" s="42" t="s">
        <v>3</v>
      </c>
    </row>
    <row r="16" spans="1:11" ht="15.75">
      <c r="A16" s="44"/>
      <c r="B16" s="31" t="s">
        <v>32</v>
      </c>
      <c r="C16" s="26">
        <v>0</v>
      </c>
      <c r="D16" s="32">
        <f>B2</f>
        <v>1000000</v>
      </c>
      <c r="E16" s="33"/>
      <c r="F16" s="27"/>
      <c r="G16" s="34">
        <f>D16/期初買入匯率</f>
        <v>34916.20111731844</v>
      </c>
      <c r="H16" s="34"/>
      <c r="I16" s="35"/>
      <c r="J16" s="33"/>
      <c r="K16" s="43"/>
    </row>
    <row r="17" spans="1:11" ht="15.75">
      <c r="A17" s="44">
        <f>INT(C17/12)</f>
        <v>0</v>
      </c>
      <c r="B17" s="31">
        <f>MOD(C17,12)</f>
        <v>1</v>
      </c>
      <c r="C17" s="26">
        <v>1</v>
      </c>
      <c r="D17" s="32">
        <f>D16*(1+台幣利率/12)</f>
        <v>1002083.3333333335</v>
      </c>
      <c r="E17" s="33">
        <f aca="true" t="shared" si="0" ref="E17:E48">(D17-$D$17)/$D$17</f>
        <v>0</v>
      </c>
      <c r="F17" s="27"/>
      <c r="G17" s="34">
        <f>IF(外幣計息方式="單利",$G$16*((1+外幣利率)^(C17/12)),G16*(1+外幣利率/12))</f>
        <v>35086.15749180667</v>
      </c>
      <c r="H17" s="32">
        <f>G17*結算時賣出匯率</f>
        <v>1028024.4145099354</v>
      </c>
      <c r="I17" s="35">
        <f>(G17-$G$16)/$G$16</f>
        <v>0.00486755056534298</v>
      </c>
      <c r="J17" s="33">
        <f>(H17-$D$16)/$D$16</f>
        <v>0.02802441450993542</v>
      </c>
      <c r="K17" s="43">
        <f>D17/G17</f>
        <v>28.560646276735785</v>
      </c>
    </row>
    <row r="18" spans="1:11" ht="15.75">
      <c r="A18" s="44">
        <f aca="true" t="shared" si="1" ref="A18:A81">INT(C18/12)</f>
        <v>0</v>
      </c>
      <c r="B18" s="31">
        <f aca="true" t="shared" si="2" ref="B18:B81">MOD(C18,12)</f>
        <v>2</v>
      </c>
      <c r="C18" s="26">
        <f>C17+1</f>
        <v>2</v>
      </c>
      <c r="D18" s="32">
        <f>D17*(1+台幣利率/12)</f>
        <v>1004171.0069444447</v>
      </c>
      <c r="E18" s="33">
        <f t="shared" si="0"/>
        <v>0.002083333333333462</v>
      </c>
      <c r="F18" s="27"/>
      <c r="G18" s="34">
        <f>IF(外幣計息方式="單利",$G$16*((1+外幣利率)^(C18/12)),G17*(1+外幣利率/12))</f>
        <v>35256.94113754163</v>
      </c>
      <c r="H18" s="32">
        <f>G18*結算時賣出匯率</f>
        <v>1033028.3753299698</v>
      </c>
      <c r="I18" s="35">
        <f aca="true" t="shared" si="3" ref="I18:I81">(G18-$G$16)/$G$16</f>
        <v>0.009758794179192298</v>
      </c>
      <c r="J18" s="33">
        <f aca="true" t="shared" si="4" ref="J18:J81">(H18-$D$16)/$D$16</f>
        <v>0.0330283753299698</v>
      </c>
      <c r="K18" s="43">
        <f>D18/G18</f>
        <v>28.481512421257733</v>
      </c>
    </row>
    <row r="19" spans="1:11" ht="15.75">
      <c r="A19" s="44">
        <f t="shared" si="1"/>
        <v>0</v>
      </c>
      <c r="B19" s="31">
        <f t="shared" si="2"/>
        <v>3</v>
      </c>
      <c r="C19" s="26">
        <f aca="true" t="shared" si="5" ref="C19:C82">C18+1</f>
        <v>3</v>
      </c>
      <c r="D19" s="32">
        <f>D18*(1+台幣利率/12)</f>
        <v>1006263.029875579</v>
      </c>
      <c r="E19" s="33">
        <f t="shared" si="0"/>
        <v>0.004171006944444642</v>
      </c>
      <c r="F19" s="27"/>
      <c r="G19" s="34">
        <f>IF(外幣計息方式="單利",$G$16*((1+外幣利率)^(C19/12)),G18*(1+外幣利率/12))</f>
        <v>35428.556081307936</v>
      </c>
      <c r="H19" s="32">
        <f>G19*結算時賣出匯率</f>
        <v>1038056.6931823225</v>
      </c>
      <c r="I19" s="35">
        <f t="shared" si="3"/>
        <v>0.014673846168659254</v>
      </c>
      <c r="J19" s="33">
        <f t="shared" si="4"/>
        <v>0.03805669318232255</v>
      </c>
      <c r="K19" s="43">
        <f aca="true" t="shared" si="6" ref="K19:K82">D19/G19</f>
        <v>28.402597824371462</v>
      </c>
    </row>
    <row r="20" spans="1:11" ht="15.75">
      <c r="A20" s="44">
        <f t="shared" si="1"/>
        <v>0</v>
      </c>
      <c r="B20" s="31">
        <f t="shared" si="2"/>
        <v>4</v>
      </c>
      <c r="C20" s="26">
        <f t="shared" si="5"/>
        <v>4</v>
      </c>
      <c r="D20" s="32">
        <f>D19*(1+台幣利率/12)</f>
        <v>1008359.4111878199</v>
      </c>
      <c r="E20" s="33">
        <f t="shared" si="0"/>
        <v>0.006263029875578958</v>
      </c>
      <c r="F20" s="27"/>
      <c r="G20" s="34">
        <f>IF(外幣計息方式="單利",$G$16*((1+外幣利率)^(C20/12)),G19*(1+外幣利率/12))</f>
        <v>35601.006369490795</v>
      </c>
      <c r="H20" s="32">
        <f>G20*結算時賣出匯率</f>
        <v>1043109.4866260804</v>
      </c>
      <c r="I20" s="35">
        <f t="shared" si="3"/>
        <v>0.019612822422216347</v>
      </c>
      <c r="J20" s="33">
        <f t="shared" si="4"/>
        <v>0.04310948662608036</v>
      </c>
      <c r="K20" s="43">
        <f t="shared" si="6"/>
        <v>28.323901878570478</v>
      </c>
    </row>
    <row r="21" spans="1:11" ht="15.75">
      <c r="A21" s="44">
        <f t="shared" si="1"/>
        <v>0</v>
      </c>
      <c r="B21" s="31">
        <f t="shared" si="2"/>
        <v>5</v>
      </c>
      <c r="C21" s="26">
        <f t="shared" si="5"/>
        <v>5</v>
      </c>
      <c r="D21" s="32">
        <f>D20*(1+台幣利率/12)</f>
        <v>1010460.1599611279</v>
      </c>
      <c r="E21" s="33">
        <f t="shared" si="0"/>
        <v>0.008359411187819795</v>
      </c>
      <c r="F21" s="27"/>
      <c r="G21" s="34">
        <f>IF(外幣計息方式="單利",$G$16*((1+外幣利率)^(C21/12)),G20*(1+外幣利率/12))</f>
        <v>35774.296068171396</v>
      </c>
      <c r="H21" s="32">
        <f>G21*結算時賣出匯率</f>
        <v>1048186.874797422</v>
      </c>
      <c r="I21" s="35">
        <f t="shared" si="3"/>
        <v>0.024575839392428755</v>
      </c>
      <c r="J21" s="33">
        <f t="shared" si="4"/>
        <v>0.04818687479742197</v>
      </c>
      <c r="K21" s="43">
        <f t="shared" si="6"/>
        <v>28.245423978031543</v>
      </c>
    </row>
    <row r="22" spans="1:11" ht="15.75">
      <c r="A22" s="44">
        <f t="shared" si="1"/>
        <v>0</v>
      </c>
      <c r="B22" s="31">
        <f t="shared" si="2"/>
        <v>6</v>
      </c>
      <c r="C22" s="26">
        <f t="shared" si="5"/>
        <v>6</v>
      </c>
      <c r="D22" s="32">
        <f>D21*(1+台幣利率/12)</f>
        <v>1012565.2852943804</v>
      </c>
      <c r="E22" s="33">
        <f t="shared" si="0"/>
        <v>0.010460159961127882</v>
      </c>
      <c r="F22" s="27"/>
      <c r="G22" s="34">
        <f>IF(外幣計息方式="單利",$G$16*((1+外幣利率)^(C22/12)),G21*(1+外幣利率/12))</f>
        <v>35948.429263222766</v>
      </c>
      <c r="H22" s="32">
        <f>G22*結算時賣出匯率</f>
        <v>1053288.977412427</v>
      </c>
      <c r="I22" s="35">
        <f t="shared" si="3"/>
        <v>0.0295630140987</v>
      </c>
      <c r="J22" s="33">
        <f t="shared" si="4"/>
        <v>0.05328897741242708</v>
      </c>
      <c r="K22" s="43">
        <f t="shared" si="6"/>
        <v>28.167163518609996</v>
      </c>
    </row>
    <row r="23" spans="1:11" ht="15.75">
      <c r="A23" s="44">
        <f t="shared" si="1"/>
        <v>0</v>
      </c>
      <c r="B23" s="31">
        <f t="shared" si="2"/>
        <v>7</v>
      </c>
      <c r="C23" s="26">
        <f t="shared" si="5"/>
        <v>7</v>
      </c>
      <c r="D23" s="32">
        <f>D22*(1+台幣利率/12)</f>
        <v>1014674.7963054104</v>
      </c>
      <c r="E23" s="33">
        <f t="shared" si="0"/>
        <v>0.012565285294380332</v>
      </c>
      <c r="F23" s="27"/>
      <c r="G23" s="34">
        <f>IF(外幣計息方式="單利",$G$16*((1+外幣利率)^(C23/12)),G22*(1+外幣利率/12))</f>
        <v>36123.41006040616</v>
      </c>
      <c r="H23" s="32">
        <f>G23*結算時賣出匯率</f>
        <v>1058415.9147699005</v>
      </c>
      <c r="I23" s="35">
        <f t="shared" si="3"/>
        <v>0.034574464130032415</v>
      </c>
      <c r="J23" s="33">
        <f t="shared" si="4"/>
        <v>0.0584159147699005</v>
      </c>
      <c r="K23" s="43">
        <f t="shared" si="6"/>
        <v>28.089119897835076</v>
      </c>
    </row>
    <row r="24" spans="1:11" ht="15.75">
      <c r="A24" s="44">
        <f t="shared" si="1"/>
        <v>0</v>
      </c>
      <c r="B24" s="31">
        <f t="shared" si="2"/>
        <v>8</v>
      </c>
      <c r="C24" s="26">
        <f t="shared" si="5"/>
        <v>8</v>
      </c>
      <c r="D24" s="32">
        <f>D23*(1+台幣利率/12)</f>
        <v>1016788.7021310468</v>
      </c>
      <c r="E24" s="33">
        <f t="shared" si="0"/>
        <v>0.014674796305410368</v>
      </c>
      <c r="F24" s="27"/>
      <c r="G24" s="34">
        <f>IF(外幣計息方式="單利",$G$16*((1+外幣利率)^(C24/12)),G23*(1+外幣利率/12))</f>
        <v>36299.24258546781</v>
      </c>
      <c r="H24" s="32">
        <f>G24*結算時賣出匯率</f>
        <v>1063567.8077542067</v>
      </c>
      <c r="I24" s="35">
        <f t="shared" si="3"/>
        <v>0.03961030764779799</v>
      </c>
      <c r="J24" s="33">
        <f t="shared" si="4"/>
        <v>0.0635678077542067</v>
      </c>
      <c r="K24" s="43">
        <f t="shared" si="6"/>
        <v>28.011292514905318</v>
      </c>
    </row>
    <row r="25" spans="1:11" ht="15.75">
      <c r="A25" s="44">
        <f t="shared" si="1"/>
        <v>0</v>
      </c>
      <c r="B25" s="31">
        <f t="shared" si="2"/>
        <v>9</v>
      </c>
      <c r="C25" s="26">
        <f t="shared" si="5"/>
        <v>9</v>
      </c>
      <c r="D25" s="32">
        <f>D24*(1+台幣利率/12)</f>
        <v>1018907.0119271532</v>
      </c>
      <c r="E25" s="33">
        <f t="shared" si="0"/>
        <v>0.01678870213104671</v>
      </c>
      <c r="F25" s="27"/>
      <c r="G25" s="34">
        <f>IF(外幣計息方式="單利",$G$16*((1+外幣利率)^(C25/12)),G24*(1+外幣利率/12))</f>
        <v>36475.930984236235</v>
      </c>
      <c r="H25" s="32">
        <f>G25*結算時賣出匯率</f>
        <v>1068744.7778381216</v>
      </c>
      <c r="I25" s="35">
        <f t="shared" si="3"/>
        <v>0.04467066338852574</v>
      </c>
      <c r="J25" s="33">
        <f t="shared" si="4"/>
        <v>0.06874477783812163</v>
      </c>
      <c r="K25" s="43">
        <f t="shared" si="6"/>
        <v>27.933680770683914</v>
      </c>
    </row>
    <row r="26" spans="1:11" ht="15.75">
      <c r="A26" s="44">
        <f t="shared" si="1"/>
        <v>0</v>
      </c>
      <c r="B26" s="31">
        <f t="shared" si="2"/>
        <v>10</v>
      </c>
      <c r="C26" s="26">
        <f t="shared" si="5"/>
        <v>10</v>
      </c>
      <c r="D26" s="32">
        <f>D25*(1+台幣利率/12)</f>
        <v>1021029.7348686683</v>
      </c>
      <c r="E26" s="33">
        <f t="shared" si="0"/>
        <v>0.018907011927153192</v>
      </c>
      <c r="F26" s="27"/>
      <c r="G26" s="34">
        <f>IF(外幣計息方式="單利",$G$16*((1+外幣利率)^(C26/12)),G25*(1+外幣利率/12))</f>
        <v>36653.47942271996</v>
      </c>
      <c r="H26" s="32">
        <f>G26*結算時賣出匯率</f>
        <v>1073946.9470856949</v>
      </c>
      <c r="I26" s="35">
        <f t="shared" si="3"/>
        <v>0.04975565066669963</v>
      </c>
      <c r="J26" s="33">
        <f t="shared" si="4"/>
        <v>0.07394694708569488</v>
      </c>
      <c r="K26" s="43">
        <f t="shared" si="6"/>
        <v>27.85628406769412</v>
      </c>
    </row>
    <row r="27" spans="1:11" ht="15.75">
      <c r="A27" s="44">
        <f t="shared" si="1"/>
        <v>0</v>
      </c>
      <c r="B27" s="31">
        <f t="shared" si="2"/>
        <v>11</v>
      </c>
      <c r="C27" s="26">
        <f t="shared" si="5"/>
        <v>11</v>
      </c>
      <c r="D27" s="32">
        <f>D26*(1+台幣利率/12)</f>
        <v>1023156.8801496448</v>
      </c>
      <c r="E27" s="33">
        <f t="shared" si="0"/>
        <v>0.02102973486866825</v>
      </c>
      <c r="F27" s="27"/>
      <c r="G27" s="34">
        <f>IF(外幣計息方式="單利",$G$16*((1+外幣利率)^(C27/12)),G26*(1+外幣利率/12))</f>
        <v>36831.89208720581</v>
      </c>
      <c r="H27" s="32">
        <f>G27*結算時賣出匯率</f>
        <v>1079174.4381551303</v>
      </c>
      <c r="I27" s="35">
        <f t="shared" si="3"/>
        <v>0.05486538937757432</v>
      </c>
      <c r="J27" s="33">
        <f t="shared" si="4"/>
        <v>0.07917443815513026</v>
      </c>
      <c r="K27" s="43">
        <f t="shared" si="6"/>
        <v>27.779101810114607</v>
      </c>
    </row>
    <row r="28" spans="1:11" ht="15.75">
      <c r="A28" s="44">
        <f t="shared" si="1"/>
        <v>1</v>
      </c>
      <c r="B28" s="31">
        <f t="shared" si="2"/>
        <v>0</v>
      </c>
      <c r="C28" s="26">
        <f t="shared" si="5"/>
        <v>12</v>
      </c>
      <c r="D28" s="32">
        <f>D27*(1+台幣利率/12)</f>
        <v>1025288.45698329</v>
      </c>
      <c r="E28" s="33">
        <f t="shared" si="0"/>
        <v>0.023156880149644777</v>
      </c>
      <c r="F28" s="27"/>
      <c r="G28" s="34">
        <f>IF(外幣計息方式="單利",$G$16*((1+外幣利率)^(C28/12)),G27*(1+外幣利率/12))</f>
        <v>37011.17318435755</v>
      </c>
      <c r="H28" s="32">
        <f>G28*結算時賣出匯率</f>
        <v>1084427.3743016762</v>
      </c>
      <c r="I28" s="35">
        <f t="shared" si="3"/>
        <v>0.06000000000000013</v>
      </c>
      <c r="J28" s="33">
        <f t="shared" si="4"/>
        <v>0.08442737430167617</v>
      </c>
      <c r="K28" s="43">
        <f t="shared" si="6"/>
        <v>27.702133403774926</v>
      </c>
    </row>
    <row r="29" spans="1:11" ht="15.75">
      <c r="A29" s="44">
        <f t="shared" si="1"/>
        <v>1</v>
      </c>
      <c r="B29" s="31">
        <f t="shared" si="2"/>
        <v>1</v>
      </c>
      <c r="C29" s="26">
        <f t="shared" si="5"/>
        <v>13</v>
      </c>
      <c r="D29" s="32">
        <f>D28*(1+台幣利率/12)</f>
        <v>1027424.4746020053</v>
      </c>
      <c r="E29" s="33">
        <f t="shared" si="0"/>
        <v>0.02528845698328998</v>
      </c>
      <c r="F29" s="27"/>
      <c r="G29" s="34">
        <f>IF(外幣計息方式="單利",$G$16*((1+外幣利率)^(C29/12)),G28*(1+外幣利率/12))</f>
        <v>37191.32694131507</v>
      </c>
      <c r="H29" s="32">
        <f>G29*結算時賣出匯率</f>
        <v>1089705.8793805316</v>
      </c>
      <c r="I29" s="35">
        <f t="shared" si="3"/>
        <v>0.0651596035992636</v>
      </c>
      <c r="J29" s="33">
        <f t="shared" si="4"/>
        <v>0.08970587938053161</v>
      </c>
      <c r="K29" s="43">
        <f t="shared" si="6"/>
        <v>27.625378256150924</v>
      </c>
    </row>
    <row r="30" spans="1:11" ht="15.75">
      <c r="A30" s="44">
        <f t="shared" si="1"/>
        <v>1</v>
      </c>
      <c r="B30" s="31">
        <f t="shared" si="2"/>
        <v>2</v>
      </c>
      <c r="C30" s="26">
        <f t="shared" si="5"/>
        <v>14</v>
      </c>
      <c r="D30" s="32">
        <f>D29*(1+台幣利率/12)</f>
        <v>1029564.9422574263</v>
      </c>
      <c r="E30" s="33">
        <f t="shared" si="0"/>
        <v>0.027424474602005325</v>
      </c>
      <c r="F30" s="27"/>
      <c r="G30" s="34">
        <f>IF(外幣計息方式="單利",$G$16*((1+外幣利率)^(C30/12)),G29*(1+外幣利率/12))</f>
        <v>37372.357605794125</v>
      </c>
      <c r="H30" s="32">
        <f>G30*結算時賣出匯率</f>
        <v>1095010.0778497679</v>
      </c>
      <c r="I30" s="35">
        <f t="shared" si="3"/>
        <v>0.07034432182994371</v>
      </c>
      <c r="J30" s="33">
        <f t="shared" si="4"/>
        <v>0.09501007784976787</v>
      </c>
      <c r="K30" s="43">
        <f t="shared" si="6"/>
        <v>27.548835776360143</v>
      </c>
    </row>
    <row r="31" spans="1:11" ht="15.75">
      <c r="A31" s="44">
        <f t="shared" si="1"/>
        <v>1</v>
      </c>
      <c r="B31" s="31">
        <f t="shared" si="2"/>
        <v>3</v>
      </c>
      <c r="C31" s="26">
        <f t="shared" si="5"/>
        <v>15</v>
      </c>
      <c r="D31" s="32">
        <f>D30*(1+台幣利率/12)</f>
        <v>1031709.8692204627</v>
      </c>
      <c r="E31" s="33">
        <f t="shared" si="0"/>
        <v>0.02956494225742628</v>
      </c>
      <c r="F31" s="27"/>
      <c r="G31" s="34">
        <f>IF(外幣計息方式="單利",$G$16*((1+外幣利率)^(C31/12)),G30*(1+外幣利率/12))</f>
        <v>37554.269446186416</v>
      </c>
      <c r="H31" s="32">
        <f>G31*結算時賣出匯率</f>
        <v>1100340.094773262</v>
      </c>
      <c r="I31" s="35">
        <f t="shared" si="3"/>
        <v>0.07555427693877892</v>
      </c>
      <c r="J31" s="33">
        <f t="shared" si="4"/>
        <v>0.10034009477326204</v>
      </c>
      <c r="K31" s="43">
        <f t="shared" si="6"/>
        <v>27.472505375157322</v>
      </c>
    </row>
    <row r="32" spans="1:11" ht="15.75">
      <c r="A32" s="44">
        <f t="shared" si="1"/>
        <v>1</v>
      </c>
      <c r="B32" s="31">
        <f t="shared" si="2"/>
        <v>4</v>
      </c>
      <c r="C32" s="26">
        <f t="shared" si="5"/>
        <v>16</v>
      </c>
      <c r="D32" s="32">
        <f>D31*(1+台幣利率/12)</f>
        <v>1033859.2647813389</v>
      </c>
      <c r="E32" s="33">
        <f t="shared" si="0"/>
        <v>0.03170986922046274</v>
      </c>
      <c r="F32" s="27"/>
      <c r="G32" s="34">
        <f>IF(外幣計息方式="單利",$G$16*((1+外幣利率)^(C32/12)),G31*(1+外幣利率/12))</f>
        <v>37737.06675166025</v>
      </c>
      <c r="H32" s="32">
        <f>G32*結算時賣出匯率</f>
        <v>1105696.0558236453</v>
      </c>
      <c r="I32" s="35">
        <f t="shared" si="3"/>
        <v>0.08078959176754948</v>
      </c>
      <c r="J32" s="33">
        <f t="shared" si="4"/>
        <v>0.10569605582364532</v>
      </c>
      <c r="K32" s="43">
        <f t="shared" si="6"/>
        <v>27.396386464929844</v>
      </c>
    </row>
    <row r="33" spans="1:11" ht="15.75">
      <c r="A33" s="44">
        <f t="shared" si="1"/>
        <v>1</v>
      </c>
      <c r="B33" s="31">
        <f t="shared" si="2"/>
        <v>5</v>
      </c>
      <c r="C33" s="26">
        <f t="shared" si="5"/>
        <v>17</v>
      </c>
      <c r="D33" s="32">
        <f>D32*(1+台幣利率/12)</f>
        <v>1036013.1382496334</v>
      </c>
      <c r="E33" s="33">
        <f t="shared" si="0"/>
        <v>0.03385926478133875</v>
      </c>
      <c r="F33" s="27"/>
      <c r="G33" s="34">
        <f>IF(外幣計息方式="單利",$G$16*((1+外幣利率)^(C33/12)),G32*(1+外幣利率/12))</f>
        <v>37920.753832261675</v>
      </c>
      <c r="H33" s="32">
        <f>G33*結算時賣出匯率</f>
        <v>1111078.0872852672</v>
      </c>
      <c r="I33" s="35">
        <f t="shared" si="3"/>
        <v>0.08605038975597434</v>
      </c>
      <c r="J33" s="33">
        <f t="shared" si="4"/>
        <v>0.11107808728526719</v>
      </c>
      <c r="K33" s="43">
        <f t="shared" si="6"/>
        <v>27.3204784596932</v>
      </c>
    </row>
    <row r="34" spans="1:11" ht="15.75">
      <c r="A34" s="44">
        <f t="shared" si="1"/>
        <v>1</v>
      </c>
      <c r="B34" s="31">
        <f t="shared" si="2"/>
        <v>6</v>
      </c>
      <c r="C34" s="26">
        <f t="shared" si="5"/>
        <v>18</v>
      </c>
      <c r="D34" s="32">
        <f>D33*(1+台幣利率/12)</f>
        <v>1038171.4989543202</v>
      </c>
      <c r="E34" s="33">
        <f t="shared" si="0"/>
        <v>0.036013138249633314</v>
      </c>
      <c r="F34" s="27"/>
      <c r="G34" s="34">
        <f>IF(外幣計息方式="單利",$G$16*((1+外幣利率)^(C34/12)),G33*(1+外幣利率/12))</f>
        <v>38105.335019016136</v>
      </c>
      <c r="H34" s="32">
        <f>G34*結算時賣出匯率</f>
        <v>1116486.3160571728</v>
      </c>
      <c r="I34" s="35">
        <f t="shared" si="3"/>
        <v>0.09133679494462213</v>
      </c>
      <c r="J34" s="33">
        <f t="shared" si="4"/>
        <v>0.11648631605717284</v>
      </c>
      <c r="K34" s="43">
        <f t="shared" si="6"/>
        <v>27.244780775086475</v>
      </c>
    </row>
    <row r="35" spans="1:11" ht="15.75">
      <c r="A35" s="44">
        <f t="shared" si="1"/>
        <v>1</v>
      </c>
      <c r="B35" s="31">
        <f t="shared" si="2"/>
        <v>7</v>
      </c>
      <c r="C35" s="26">
        <f t="shared" si="5"/>
        <v>19</v>
      </c>
      <c r="D35" s="32">
        <f>D34*(1+台幣利率/12)</f>
        <v>1040334.3562438085</v>
      </c>
      <c r="E35" s="33">
        <f t="shared" si="0"/>
        <v>0.03817149895432019</v>
      </c>
      <c r="F35" s="27"/>
      <c r="G35" s="34">
        <f>IF(外幣計息方式="單利",$G$16*((1+外幣利率)^(C35/12)),G34*(1+外幣利率/12))</f>
        <v>38290.814664030535</v>
      </c>
      <c r="H35" s="32">
        <f>G35*結算時賣出匯率</f>
        <v>1121920.8696560948</v>
      </c>
      <c r="I35" s="35">
        <f t="shared" si="3"/>
        <v>0.0966489319778345</v>
      </c>
      <c r="J35" s="33">
        <f t="shared" si="4"/>
        <v>0.12192086965609482</v>
      </c>
      <c r="K35" s="43">
        <f t="shared" si="6"/>
        <v>27.169292828367883</v>
      </c>
    </row>
    <row r="36" spans="1:11" ht="15.75">
      <c r="A36" s="44">
        <f t="shared" si="1"/>
        <v>1</v>
      </c>
      <c r="B36" s="31">
        <f t="shared" si="2"/>
        <v>8</v>
      </c>
      <c r="C36" s="26">
        <f t="shared" si="5"/>
        <v>20</v>
      </c>
      <c r="D36" s="32">
        <f>D35*(1+台幣利率/12)</f>
        <v>1042501.7194859833</v>
      </c>
      <c r="E36" s="33">
        <f t="shared" si="0"/>
        <v>0.04033435624380849</v>
      </c>
      <c r="F36" s="27"/>
      <c r="G36" s="34">
        <f>IF(外幣計息方式="單利",$G$16*((1+外幣利率)^(C36/12)),G35*(1+外幣利率/12))</f>
        <v>38477.197140595876</v>
      </c>
      <c r="H36" s="32">
        <f>G36*結算時賣出匯率</f>
        <v>1127381.876219459</v>
      </c>
      <c r="I36" s="35">
        <f t="shared" si="3"/>
        <v>0.10198692610666586</v>
      </c>
      <c r="J36" s="33">
        <f t="shared" si="4"/>
        <v>0.12738187621945912</v>
      </c>
      <c r="K36" s="43">
        <f t="shared" si="6"/>
        <v>27.094014038410247</v>
      </c>
    </row>
    <row r="37" spans="1:11" ht="15.75">
      <c r="A37" s="44">
        <f t="shared" si="1"/>
        <v>1</v>
      </c>
      <c r="B37" s="31">
        <f t="shared" si="2"/>
        <v>9</v>
      </c>
      <c r="C37" s="26">
        <f t="shared" si="5"/>
        <v>21</v>
      </c>
      <c r="D37" s="32">
        <f>D36*(1+台幣利率/12)</f>
        <v>1044673.5980682458</v>
      </c>
      <c r="E37" s="33">
        <f t="shared" si="0"/>
        <v>0.04250171948598318</v>
      </c>
      <c r="F37" s="27"/>
      <c r="G37" s="34">
        <f>IF(外幣計息方式="單利",$G$16*((1+外幣利率)^(C37/12)),G36*(1+外幣利率/12))</f>
        <v>38664.486843290404</v>
      </c>
      <c r="H37" s="32">
        <f>G37*結算時賣出匯率</f>
        <v>1132869.464508409</v>
      </c>
      <c r="I37" s="35">
        <f t="shared" si="3"/>
        <v>0.10735090319183715</v>
      </c>
      <c r="J37" s="33">
        <f t="shared" si="4"/>
        <v>0.13286946450840892</v>
      </c>
      <c r="K37" s="43">
        <f t="shared" si="6"/>
        <v>27.018943825696525</v>
      </c>
    </row>
    <row r="38" spans="1:11" ht="15.75">
      <c r="A38" s="44">
        <f t="shared" si="1"/>
        <v>1</v>
      </c>
      <c r="B38" s="31">
        <f t="shared" si="2"/>
        <v>10</v>
      </c>
      <c r="C38" s="26">
        <f t="shared" si="5"/>
        <v>22</v>
      </c>
      <c r="D38" s="32">
        <f>D37*(1+台幣利率/12)</f>
        <v>1046850.0013975548</v>
      </c>
      <c r="E38" s="33">
        <f t="shared" si="0"/>
        <v>0.04467359806824576</v>
      </c>
      <c r="F38" s="27"/>
      <c r="G38" s="34">
        <f>IF(外幣計息方式="單利",$G$16*((1+外幣利率)^(C38/12)),G37*(1+外幣利率/12))</f>
        <v>38852.688188083164</v>
      </c>
      <c r="H38" s="32">
        <f>G38*結算時賣出匯率</f>
        <v>1138383.7639108368</v>
      </c>
      <c r="I38" s="35">
        <f t="shared" si="3"/>
        <v>0.11274098970670181</v>
      </c>
      <c r="J38" s="33">
        <f t="shared" si="4"/>
        <v>0.13838376391083676</v>
      </c>
      <c r="K38" s="43">
        <f t="shared" si="6"/>
        <v>26.944081612315387</v>
      </c>
    </row>
    <row r="39" spans="1:11" ht="15.75">
      <c r="A39" s="44">
        <f t="shared" si="1"/>
        <v>1</v>
      </c>
      <c r="B39" s="31">
        <f t="shared" si="2"/>
        <v>11</v>
      </c>
      <c r="C39" s="26">
        <f t="shared" si="5"/>
        <v>23</v>
      </c>
      <c r="D39" s="32">
        <f>D38*(1+台幣利率/12)</f>
        <v>1049030.9389004665</v>
      </c>
      <c r="E39" s="33">
        <f t="shared" si="0"/>
        <v>0.04685000139755481</v>
      </c>
      <c r="F39" s="27"/>
      <c r="G39" s="34">
        <f>IF(外幣計息方式="單利",$G$16*((1+外幣利率)^(C39/12)),G38*(1+外幣利率/12))</f>
        <v>39041.80561243816</v>
      </c>
      <c r="H39" s="32">
        <f>G39*結算時賣出匯率</f>
        <v>1143924.9044444382</v>
      </c>
      <c r="I39" s="35">
        <f t="shared" si="3"/>
        <v>0.11815731274022893</v>
      </c>
      <c r="J39" s="33">
        <f t="shared" si="4"/>
        <v>0.14392490444443817</v>
      </c>
      <c r="K39" s="43">
        <f t="shared" si="6"/>
        <v>26.869426821956726</v>
      </c>
    </row>
    <row r="40" spans="1:11" ht="15.75">
      <c r="A40" s="44">
        <f t="shared" si="1"/>
        <v>2</v>
      </c>
      <c r="B40" s="31">
        <f t="shared" si="2"/>
        <v>0</v>
      </c>
      <c r="C40" s="26">
        <f t="shared" si="5"/>
        <v>24</v>
      </c>
      <c r="D40" s="32">
        <f>D39*(1+台幣利率/12)</f>
        <v>1051216.420023176</v>
      </c>
      <c r="E40" s="33">
        <f t="shared" si="0"/>
        <v>0.04903093890046642</v>
      </c>
      <c r="F40" s="27"/>
      <c r="G40" s="34">
        <f>IF(外幣計息方式="單利",$G$16*((1+外幣利率)^(C40/12)),G39*(1+外幣利率/12))</f>
        <v>39231.843575419</v>
      </c>
      <c r="H40" s="32">
        <f>G40*結算時賣出匯率</f>
        <v>1149493.0167597767</v>
      </c>
      <c r="I40" s="35">
        <f t="shared" si="3"/>
        <v>0.12360000000000013</v>
      </c>
      <c r="J40" s="33">
        <f t="shared" si="4"/>
        <v>0.14949301675977675</v>
      </c>
      <c r="K40" s="43">
        <f t="shared" si="6"/>
        <v>26.79497887990722</v>
      </c>
    </row>
    <row r="41" spans="1:11" ht="15.75">
      <c r="A41" s="44">
        <f t="shared" si="1"/>
        <v>2</v>
      </c>
      <c r="B41" s="31">
        <f t="shared" si="2"/>
        <v>1</v>
      </c>
      <c r="C41" s="26">
        <f t="shared" si="5"/>
        <v>25</v>
      </c>
      <c r="D41" s="32">
        <f>D40*(1+台幣利率/12)</f>
        <v>1053406.4542315577</v>
      </c>
      <c r="E41" s="33">
        <f t="shared" si="0"/>
        <v>0.05121642002317589</v>
      </c>
      <c r="F41" s="27"/>
      <c r="G41" s="34">
        <f>IF(外幣計息方式="單利",$G$16*((1+外幣利率)^(C41/12)),G40*(1+外幣利率/12))</f>
        <v>39422.80655779398</v>
      </c>
      <c r="H41" s="32">
        <f>G41*結算時賣出匯率</f>
        <v>1155088.2321433637</v>
      </c>
      <c r="I41" s="35">
        <f t="shared" si="3"/>
        <v>0.1290691798152195</v>
      </c>
      <c r="J41" s="33">
        <f t="shared" si="4"/>
        <v>0.15508823214336367</v>
      </c>
      <c r="K41" s="43">
        <f t="shared" si="6"/>
        <v>26.720737213045954</v>
      </c>
    </row>
    <row r="42" spans="1:11" ht="15.75">
      <c r="A42" s="44">
        <f t="shared" si="1"/>
        <v>2</v>
      </c>
      <c r="B42" s="31">
        <f t="shared" si="2"/>
        <v>2</v>
      </c>
      <c r="C42" s="26">
        <f t="shared" si="5"/>
        <v>26</v>
      </c>
      <c r="D42" s="32">
        <f>D41*(1+台幣利率/12)</f>
        <v>1055601.0510112068</v>
      </c>
      <c r="E42" s="33">
        <f t="shared" si="0"/>
        <v>0.05340645423155757</v>
      </c>
      <c r="F42" s="27"/>
      <c r="G42" s="34">
        <f>IF(外幣計息方式="單利",$G$16*((1+外幣利率)^(C42/12)),G41*(1+外幣利率/12))</f>
        <v>39614.69906214178</v>
      </c>
      <c r="H42" s="32">
        <f>G42*結算時賣出匯率</f>
        <v>1160710.6825207542</v>
      </c>
      <c r="I42" s="35">
        <f t="shared" si="3"/>
        <v>0.13456498113974052</v>
      </c>
      <c r="J42" s="33">
        <f t="shared" si="4"/>
        <v>0.16071068252075418</v>
      </c>
      <c r="K42" s="43">
        <f t="shared" si="6"/>
        <v>26.64670124983995</v>
      </c>
    </row>
    <row r="43" spans="1:11" ht="15.75">
      <c r="A43" s="44">
        <f t="shared" si="1"/>
        <v>2</v>
      </c>
      <c r="B43" s="31">
        <f t="shared" si="2"/>
        <v>3</v>
      </c>
      <c r="C43" s="26">
        <f t="shared" si="5"/>
        <v>27</v>
      </c>
      <c r="D43" s="32">
        <f>D42*(1+台幣利率/12)</f>
        <v>1057800.2198674802</v>
      </c>
      <c r="E43" s="33">
        <f t="shared" si="0"/>
        <v>0.05560105101120671</v>
      </c>
      <c r="F43" s="27"/>
      <c r="G43" s="34">
        <f>IF(外幣計息方式="單利",$G$16*((1+外幣利率)^(C43/12)),G42*(1+外幣利率/12))</f>
        <v>39807.5256129576</v>
      </c>
      <c r="H43" s="32">
        <f>G43*結算時賣出匯率</f>
        <v>1166360.5004596577</v>
      </c>
      <c r="I43" s="35">
        <f t="shared" si="3"/>
        <v>0.14008753355510567</v>
      </c>
      <c r="J43" s="33">
        <f t="shared" si="4"/>
        <v>0.16636050045965775</v>
      </c>
      <c r="K43" s="43">
        <f t="shared" si="6"/>
        <v>26.572870420339804</v>
      </c>
    </row>
    <row r="44" spans="1:11" ht="15.75">
      <c r="A44" s="44">
        <f t="shared" si="1"/>
        <v>2</v>
      </c>
      <c r="B44" s="31">
        <f t="shared" si="2"/>
        <v>4</v>
      </c>
      <c r="C44" s="26">
        <f t="shared" si="5"/>
        <v>28</v>
      </c>
      <c r="D44" s="32">
        <f>D43*(1+台幣利率/12)</f>
        <v>1060003.9703255375</v>
      </c>
      <c r="E44" s="33">
        <f t="shared" si="0"/>
        <v>0.057800219867480074</v>
      </c>
      <c r="F44" s="27"/>
      <c r="G44" s="34">
        <f>IF(外幣計息方式="單利",$G$16*((1+外幣利率)^(C44/12)),G43*(1+外幣利率/12))</f>
        <v>40001.29075675986</v>
      </c>
      <c r="H44" s="32">
        <f>G44*結算時賣出匯率</f>
        <v>1172037.8191730639</v>
      </c>
      <c r="I44" s="35">
        <f t="shared" si="3"/>
        <v>0.14563696727360234</v>
      </c>
      <c r="J44" s="33">
        <f t="shared" si="4"/>
        <v>0.17203781917306385</v>
      </c>
      <c r="K44" s="43">
        <f t="shared" si="6"/>
        <v>26.499244156175294</v>
      </c>
    </row>
    <row r="45" spans="1:11" ht="15.75">
      <c r="A45" s="44">
        <f t="shared" si="1"/>
        <v>2</v>
      </c>
      <c r="B45" s="31">
        <f t="shared" si="2"/>
        <v>5</v>
      </c>
      <c r="C45" s="26">
        <f t="shared" si="5"/>
        <v>29</v>
      </c>
      <c r="D45" s="32">
        <f>D44*(1+台幣利率/12)</f>
        <v>1062212.3119303824</v>
      </c>
      <c r="E45" s="33">
        <f t="shared" si="0"/>
        <v>0.06000397032553736</v>
      </c>
      <c r="F45" s="27"/>
      <c r="G45" s="34">
        <f>IF(外幣計息方式="單利",$G$16*((1+外幣利率)^(C45/12)),G44*(1+外幣利率/12))</f>
        <v>40195.99906219738</v>
      </c>
      <c r="H45" s="32">
        <f>G45*結算時賣出匯率</f>
        <v>1177742.7725223831</v>
      </c>
      <c r="I45" s="35">
        <f t="shared" si="3"/>
        <v>0.15121341314133288</v>
      </c>
      <c r="J45" s="33">
        <f t="shared" si="4"/>
        <v>0.17774277252238313</v>
      </c>
      <c r="K45" s="43">
        <f t="shared" si="6"/>
        <v>26.425821890550985</v>
      </c>
    </row>
    <row r="46" spans="1:11" ht="15.75">
      <c r="A46" s="44">
        <f t="shared" si="1"/>
        <v>2</v>
      </c>
      <c r="B46" s="31">
        <f t="shared" si="2"/>
        <v>6</v>
      </c>
      <c r="C46" s="26">
        <f t="shared" si="5"/>
        <v>30</v>
      </c>
      <c r="D46" s="32">
        <f>D45*(1+台幣利率/12)</f>
        <v>1064425.254246904</v>
      </c>
      <c r="E46" s="33">
        <f t="shared" si="0"/>
        <v>0.06221231193038226</v>
      </c>
      <c r="F46" s="27"/>
      <c r="G46" s="34">
        <f>IF(外幣計息方式="單利",$G$16*((1+外幣利率)^(C46/12)),G45*(1+外幣利率/12))</f>
        <v>40391.65512015711</v>
      </c>
      <c r="H46" s="32">
        <f>G46*結算時賣出匯率</f>
        <v>1183475.4950206035</v>
      </c>
      <c r="I46" s="35">
        <f t="shared" si="3"/>
        <v>0.1568170026412997</v>
      </c>
      <c r="J46" s="33">
        <f t="shared" si="4"/>
        <v>0.18347549502060354</v>
      </c>
      <c r="K46" s="43">
        <f t="shared" si="6"/>
        <v>26.35260305824189</v>
      </c>
    </row>
    <row r="47" spans="1:11" ht="15.75">
      <c r="A47" s="44">
        <f t="shared" si="1"/>
        <v>2</v>
      </c>
      <c r="B47" s="31">
        <f t="shared" si="2"/>
        <v>7</v>
      </c>
      <c r="C47" s="26">
        <f t="shared" si="5"/>
        <v>31</v>
      </c>
      <c r="D47" s="32">
        <f>D46*(1+台幣利率/12)</f>
        <v>1066642.8068599186</v>
      </c>
      <c r="E47" s="33">
        <f t="shared" si="0"/>
        <v>0.06442525424690408</v>
      </c>
      <c r="F47" s="27"/>
      <c r="G47" s="34">
        <f>IF(外幣計息方式="單利",$G$16*((1+外幣利率)^(C47/12)),G46*(1+外幣利率/12))</f>
        <v>40588.263543872374</v>
      </c>
      <c r="H47" s="32">
        <f>G47*結算時賣出匯率</f>
        <v>1189236.1218354607</v>
      </c>
      <c r="I47" s="35">
        <f t="shared" si="3"/>
        <v>0.16244786789650476</v>
      </c>
      <c r="J47" s="33">
        <f t="shared" si="4"/>
        <v>0.18923612183546065</v>
      </c>
      <c r="K47" s="43">
        <f t="shared" si="6"/>
        <v>26.279587095589118</v>
      </c>
    </row>
    <row r="48" spans="1:11" ht="15.75">
      <c r="A48" s="44">
        <f t="shared" si="1"/>
        <v>2</v>
      </c>
      <c r="B48" s="31">
        <f t="shared" si="2"/>
        <v>8</v>
      </c>
      <c r="C48" s="26">
        <f t="shared" si="5"/>
        <v>32</v>
      </c>
      <c r="D48" s="32">
        <f>D47*(1+台幣利率/12)</f>
        <v>1068864.9793742104</v>
      </c>
      <c r="E48" s="33">
        <f t="shared" si="0"/>
        <v>0.06664280685991869</v>
      </c>
      <c r="F48" s="27"/>
      <c r="G48" s="34">
        <f>IF(外幣計息方式="單利",$G$16*((1+外幣利率)^(C48/12)),G47*(1+外幣利率/12))</f>
        <v>40785.82896903164</v>
      </c>
      <c r="H48" s="32">
        <f>G48*結算時賣出匯率</f>
        <v>1195024.788792627</v>
      </c>
      <c r="I48" s="35">
        <f t="shared" si="3"/>
        <v>0.1681061416730661</v>
      </c>
      <c r="J48" s="33">
        <f t="shared" si="4"/>
        <v>0.19502478879262694</v>
      </c>
      <c r="K48" s="43">
        <f t="shared" si="6"/>
        <v>26.206773440495503</v>
      </c>
    </row>
    <row r="49" spans="1:11" ht="15.75">
      <c r="A49" s="44">
        <f t="shared" si="1"/>
        <v>2</v>
      </c>
      <c r="B49" s="31">
        <f t="shared" si="2"/>
        <v>9</v>
      </c>
      <c r="C49" s="26">
        <f t="shared" si="5"/>
        <v>33</v>
      </c>
      <c r="D49" s="32">
        <f>D48*(1+台幣利率/12)</f>
        <v>1071091.7814145733</v>
      </c>
      <c r="E49" s="33">
        <f aca="true" t="shared" si="7" ref="E49:E80">(D49-$D$17)/$D$17</f>
        <v>0.06886497937421021</v>
      </c>
      <c r="F49" s="27"/>
      <c r="G49" s="34">
        <f>IF(外幣計息方式="單利",$G$16*((1+外幣利率)^(C49/12)),G48*(1+外幣利率/12))</f>
        <v>40984.35605388783</v>
      </c>
      <c r="H49" s="32">
        <f>G49*結算時賣出匯率</f>
        <v>1200841.6323789135</v>
      </c>
      <c r="I49" s="35">
        <f t="shared" si="3"/>
        <v>0.17379195738334743</v>
      </c>
      <c r="J49" s="33">
        <f t="shared" si="4"/>
        <v>0.20084163237891345</v>
      </c>
      <c r="K49" s="43">
        <f t="shared" si="6"/>
        <v>26.1341615324213</v>
      </c>
    </row>
    <row r="50" spans="1:11" ht="15.75">
      <c r="A50" s="44">
        <f t="shared" si="1"/>
        <v>2</v>
      </c>
      <c r="B50" s="31">
        <f t="shared" si="2"/>
        <v>10</v>
      </c>
      <c r="C50" s="26">
        <f t="shared" si="5"/>
        <v>34</v>
      </c>
      <c r="D50" s="32">
        <f>D49*(1+台幣利率/12)</f>
        <v>1073323.2226258537</v>
      </c>
      <c r="E50" s="33">
        <f t="shared" si="7"/>
        <v>0.0710917814145732</v>
      </c>
      <c r="F50" s="27"/>
      <c r="G50" s="34">
        <f>IF(外幣計息方式="單利",$G$16*((1+外幣利率)^(C50/12)),G49*(1+外幣利率/12))</f>
        <v>41183.84947936815</v>
      </c>
      <c r="H50" s="32">
        <f>G50*結算時賣出匯率</f>
        <v>1206686.7897454868</v>
      </c>
      <c r="I50" s="35">
        <f t="shared" si="3"/>
        <v>0.17950544908910387</v>
      </c>
      <c r="J50" s="33">
        <f t="shared" si="4"/>
        <v>0.20668678974548682</v>
      </c>
      <c r="K50" s="43">
        <f t="shared" si="6"/>
        <v>26.06175081237988</v>
      </c>
    </row>
    <row r="51" spans="1:11" ht="15.75">
      <c r="A51" s="44">
        <f t="shared" si="1"/>
        <v>2</v>
      </c>
      <c r="B51" s="31">
        <f t="shared" si="2"/>
        <v>11</v>
      </c>
      <c r="C51" s="26">
        <f t="shared" si="5"/>
        <v>35</v>
      </c>
      <c r="D51" s="32">
        <f>D50*(1+台幣利率/12)</f>
        <v>1075559.312672991</v>
      </c>
      <c r="E51" s="33">
        <f t="shared" si="7"/>
        <v>0.07332322262585371</v>
      </c>
      <c r="F51" s="27"/>
      <c r="G51" s="34">
        <f>IF(外幣計息方式="單利",$G$16*((1+外幣利率)^(C51/12)),G50*(1+外幣利率/12))</f>
        <v>41384.313949184456</v>
      </c>
      <c r="H51" s="32">
        <f>G51*結算時賣出匯率</f>
        <v>1212560.3987111046</v>
      </c>
      <c r="I51" s="35">
        <f t="shared" si="3"/>
        <v>0.1852467515046428</v>
      </c>
      <c r="J51" s="33">
        <f t="shared" si="4"/>
        <v>0.21256039871110463</v>
      </c>
      <c r="K51" s="43">
        <f t="shared" si="6"/>
        <v>25.989540722933423</v>
      </c>
    </row>
    <row r="52" spans="1:11" ht="15.75">
      <c r="A52" s="44">
        <f t="shared" si="1"/>
        <v>3</v>
      </c>
      <c r="B52" s="31">
        <f t="shared" si="2"/>
        <v>0</v>
      </c>
      <c r="C52" s="26">
        <f t="shared" si="5"/>
        <v>36</v>
      </c>
      <c r="D52" s="32">
        <f>D51*(1+台幣利率/12)</f>
        <v>1077800.06124106</v>
      </c>
      <c r="E52" s="33">
        <f t="shared" si="7"/>
        <v>0.07555931267299112</v>
      </c>
      <c r="F52" s="27"/>
      <c r="G52" s="34">
        <f>IF(外幣計息方式="單利",$G$16*((1+外幣利率)^(C52/12)),G51*(1+外幣利率/12))</f>
        <v>41585.75418994414</v>
      </c>
      <c r="H52" s="32">
        <f>G52*結算時賣出匯率</f>
        <v>1218462.5977653633</v>
      </c>
      <c r="I52" s="35">
        <f t="shared" si="3"/>
        <v>0.1910160000000002</v>
      </c>
      <c r="J52" s="33">
        <f t="shared" si="4"/>
        <v>0.21846259776536328</v>
      </c>
      <c r="K52" s="43">
        <f t="shared" si="6"/>
        <v>25.9175307081886</v>
      </c>
    </row>
    <row r="53" spans="1:11" ht="15.75">
      <c r="A53" s="44">
        <f t="shared" si="1"/>
        <v>3</v>
      </c>
      <c r="B53" s="31">
        <f t="shared" si="2"/>
        <v>1</v>
      </c>
      <c r="C53" s="26">
        <f t="shared" si="5"/>
        <v>37</v>
      </c>
      <c r="D53" s="32">
        <f>D52*(1+台幣利率/12)</f>
        <v>1080045.4780353124</v>
      </c>
      <c r="E53" s="33">
        <f t="shared" si="7"/>
        <v>0.07780006124106001</v>
      </c>
      <c r="F53" s="27"/>
      <c r="G53" s="34">
        <f>IF(外幣計息方式="單利",$G$16*((1+外幣利率)^(C53/12)),G52*(1+外幣利率/12))</f>
        <v>41788.17495126162</v>
      </c>
      <c r="H53" s="32">
        <f>G53*結算時賣出匯率</f>
        <v>1224393.5260719655</v>
      </c>
      <c r="I53" s="35">
        <f t="shared" si="3"/>
        <v>0.19681333060413284</v>
      </c>
      <c r="J53" s="33">
        <f t="shared" si="4"/>
        <v>0.22439352607196547</v>
      </c>
      <c r="K53" s="43">
        <f t="shared" si="6"/>
        <v>25.84572021379232</v>
      </c>
    </row>
    <row r="54" spans="1:11" ht="15.75">
      <c r="A54" s="44">
        <f t="shared" si="1"/>
        <v>3</v>
      </c>
      <c r="B54" s="31">
        <f t="shared" si="2"/>
        <v>2</v>
      </c>
      <c r="C54" s="26">
        <f t="shared" si="5"/>
        <v>38</v>
      </c>
      <c r="D54" s="32">
        <f>D53*(1+台幣利率/12)</f>
        <v>1082295.5727812194</v>
      </c>
      <c r="E54" s="33">
        <f t="shared" si="7"/>
        <v>0.08004547803531231</v>
      </c>
      <c r="F54" s="27"/>
      <c r="G54" s="34">
        <f>IF(外幣計息方式="單利",$G$16*((1+外幣利率)^(C54/12)),G53*(1+外幣利率/12))</f>
        <v>41991.581005870285</v>
      </c>
      <c r="H54" s="32">
        <f>G54*結算時賣出匯率</f>
        <v>1230353.3234719993</v>
      </c>
      <c r="I54" s="35">
        <f t="shared" si="3"/>
        <v>0.20263888000812494</v>
      </c>
      <c r="J54" s="33">
        <f t="shared" si="4"/>
        <v>0.23035332347199927</v>
      </c>
      <c r="K54" s="43">
        <f t="shared" si="6"/>
        <v>25.77410868692746</v>
      </c>
    </row>
    <row r="55" spans="1:11" ht="15.75">
      <c r="A55" s="44">
        <f t="shared" si="1"/>
        <v>3</v>
      </c>
      <c r="B55" s="31">
        <f t="shared" si="2"/>
        <v>3</v>
      </c>
      <c r="C55" s="26">
        <f t="shared" si="5"/>
        <v>39</v>
      </c>
      <c r="D55" s="32">
        <f>D54*(1+台幣利率/12)</f>
        <v>1084550.3552245137</v>
      </c>
      <c r="E55" s="33">
        <f t="shared" si="7"/>
        <v>0.08229557278121931</v>
      </c>
      <c r="F55" s="27"/>
      <c r="G55" s="34">
        <f>IF(外幣計息方式="單利",$G$16*((1+外幣利率)^(C55/12)),G54*(1+外幣利率/12))</f>
        <v>42195.97714973506</v>
      </c>
      <c r="H55" s="32">
        <f>G55*結算時賣出匯率</f>
        <v>1236342.1304872374</v>
      </c>
      <c r="I55" s="35">
        <f t="shared" si="3"/>
        <v>0.20849278556841208</v>
      </c>
      <c r="J55" s="33">
        <f t="shared" si="4"/>
        <v>0.23634213048723735</v>
      </c>
      <c r="K55" s="43">
        <f t="shared" si="6"/>
        <v>25.702695576308592</v>
      </c>
    </row>
    <row r="56" spans="1:11" ht="15.75">
      <c r="A56" s="44">
        <f t="shared" si="1"/>
        <v>3</v>
      </c>
      <c r="B56" s="31">
        <f t="shared" si="2"/>
        <v>4</v>
      </c>
      <c r="C56" s="26">
        <f t="shared" si="5"/>
        <v>40</v>
      </c>
      <c r="D56" s="32">
        <f>D55*(1+台幣利率/12)</f>
        <v>1086809.8351312315</v>
      </c>
      <c r="E56" s="33">
        <f t="shared" si="7"/>
        <v>0.08455035522451355</v>
      </c>
      <c r="F56" s="27"/>
      <c r="G56" s="34">
        <f>IF(外幣計息方式="單利",$G$16*((1+外幣利率)^(C56/12)),G55*(1+外幣利率/12))</f>
        <v>42401.36820216545</v>
      </c>
      <c r="H56" s="32">
        <f>G56*結算時賣出匯率</f>
        <v>1242360.0883234479</v>
      </c>
      <c r="I56" s="35">
        <f t="shared" si="3"/>
        <v>0.21437518531001856</v>
      </c>
      <c r="J56" s="33">
        <f t="shared" si="4"/>
        <v>0.24236008832344785</v>
      </c>
      <c r="K56" s="43">
        <f t="shared" si="6"/>
        <v>25.631480332177766</v>
      </c>
    </row>
    <row r="57" spans="1:11" ht="15.75">
      <c r="A57" s="44">
        <f t="shared" si="1"/>
        <v>3</v>
      </c>
      <c r="B57" s="31">
        <f t="shared" si="2"/>
        <v>5</v>
      </c>
      <c r="C57" s="26">
        <f t="shared" si="5"/>
        <v>41</v>
      </c>
      <c r="D57" s="32">
        <f>D56*(1+台幣利率/12)</f>
        <v>1089074.022287755</v>
      </c>
      <c r="E57" s="33">
        <f t="shared" si="7"/>
        <v>0.08680983513123147</v>
      </c>
      <c r="F57" s="27"/>
      <c r="G57" s="34">
        <f>IF(外幣計息方式="單利",$G$16*((1+外幣利率)^(C57/12)),G56*(1+外幣利率/12))</f>
        <v>42607.75900592922</v>
      </c>
      <c r="H57" s="32">
        <f>G57*結算時賣出匯率</f>
        <v>1248407.338873726</v>
      </c>
      <c r="I57" s="35">
        <f t="shared" si="3"/>
        <v>0.22028621792981282</v>
      </c>
      <c r="J57" s="33">
        <f t="shared" si="4"/>
        <v>0.2484073388737261</v>
      </c>
      <c r="K57" s="43">
        <f t="shared" si="6"/>
        <v>25.560462406300257</v>
      </c>
    </row>
    <row r="58" spans="1:11" ht="15.75">
      <c r="A58" s="44">
        <f t="shared" si="1"/>
        <v>3</v>
      </c>
      <c r="B58" s="31">
        <f t="shared" si="2"/>
        <v>6</v>
      </c>
      <c r="C58" s="26">
        <f t="shared" si="5"/>
        <v>42</v>
      </c>
      <c r="D58" s="32">
        <f>D57*(1+台幣利率/12)</f>
        <v>1091342.9265008545</v>
      </c>
      <c r="E58" s="33">
        <f t="shared" si="7"/>
        <v>0.08907402228775489</v>
      </c>
      <c r="F58" s="27"/>
      <c r="G58" s="34">
        <f>IF(外幣計息方式="單利",$G$16*((1+外幣利率)^(C58/12)),G57*(1+外幣利率/12))</f>
        <v>42815.154427366535</v>
      </c>
      <c r="H58" s="32">
        <f>G58*結算時賣出匯率</f>
        <v>1254484.0247218395</v>
      </c>
      <c r="I58" s="35">
        <f t="shared" si="3"/>
        <v>0.22622602279977755</v>
      </c>
      <c r="J58" s="33">
        <f t="shared" si="4"/>
        <v>0.25448402472183945</v>
      </c>
      <c r="K58" s="43">
        <f t="shared" si="6"/>
        <v>25.489641251960343</v>
      </c>
    </row>
    <row r="59" spans="1:11" ht="15.75">
      <c r="A59" s="44">
        <f t="shared" si="1"/>
        <v>3</v>
      </c>
      <c r="B59" s="31">
        <f t="shared" si="2"/>
        <v>7</v>
      </c>
      <c r="C59" s="26">
        <f t="shared" si="5"/>
        <v>43</v>
      </c>
      <c r="D59" s="32">
        <f>D58*(1+台幣利率/12)</f>
        <v>1093616.5575977315</v>
      </c>
      <c r="E59" s="33">
        <f t="shared" si="7"/>
        <v>0.09134292650085453</v>
      </c>
      <c r="F59" s="27"/>
      <c r="G59" s="34">
        <f>IF(外幣計息方式="單利",$G$16*((1+外幣利率)^(C59/12)),G58*(1+外幣利率/12))</f>
        <v>43023.55935650472</v>
      </c>
      <c r="H59" s="32">
        <f>G59*結算時賣出匯率</f>
        <v>1260590.2891455882</v>
      </c>
      <c r="I59" s="35">
        <f t="shared" si="3"/>
        <v>0.23219473997029505</v>
      </c>
      <c r="J59" s="33">
        <f t="shared" si="4"/>
        <v>0.2605902891455882</v>
      </c>
      <c r="K59" s="43">
        <f t="shared" si="6"/>
        <v>25.41901632395712</v>
      </c>
    </row>
    <row r="60" spans="1:11" ht="15.75">
      <c r="A60" s="44">
        <f t="shared" si="1"/>
        <v>3</v>
      </c>
      <c r="B60" s="31">
        <f t="shared" si="2"/>
        <v>8</v>
      </c>
      <c r="C60" s="26">
        <f t="shared" si="5"/>
        <v>44</v>
      </c>
      <c r="D60" s="32">
        <f>D59*(1+台幣利率/12)</f>
        <v>1095894.92542606</v>
      </c>
      <c r="E60" s="33">
        <f t="shared" si="7"/>
        <v>0.09361655759773133</v>
      </c>
      <c r="F60" s="27"/>
      <c r="G60" s="34">
        <f>IF(外幣計息方式="單利",$G$16*((1+外幣利率)^(C60/12)),G59*(1+外幣利率/12))</f>
        <v>43232.97870717354</v>
      </c>
      <c r="H60" s="32">
        <f>G60*結算時賣出匯率</f>
        <v>1266726.2761201847</v>
      </c>
      <c r="I60" s="35">
        <f t="shared" si="3"/>
        <v>0.2381925101734502</v>
      </c>
      <c r="J60" s="33">
        <f t="shared" si="4"/>
        <v>0.2667262761201847</v>
      </c>
      <c r="K60" s="43">
        <f t="shared" si="6"/>
        <v>25.348587078600275</v>
      </c>
    </row>
    <row r="61" spans="1:11" ht="15.75">
      <c r="A61" s="44">
        <f t="shared" si="1"/>
        <v>3</v>
      </c>
      <c r="B61" s="31">
        <f t="shared" si="2"/>
        <v>9</v>
      </c>
      <c r="C61" s="26">
        <f t="shared" si="5"/>
        <v>45</v>
      </c>
      <c r="D61" s="32">
        <f>D60*(1+台幣利率/12)</f>
        <v>1098178.0398540313</v>
      </c>
      <c r="E61" s="33">
        <f t="shared" si="7"/>
        <v>0.09589492542606017</v>
      </c>
      <c r="F61" s="27"/>
      <c r="G61" s="34">
        <f>IF(外幣計息方式="單利",$G$16*((1+外幣利率)^(C61/12)),G60*(1+外幣利率/12))</f>
        <v>43443.417417121105</v>
      </c>
      <c r="H61" s="32">
        <f>G61*結算時賣出匯率</f>
        <v>1272892.1303216484</v>
      </c>
      <c r="I61" s="35">
        <f t="shared" si="3"/>
        <v>0.24421947482634843</v>
      </c>
      <c r="J61" s="33">
        <f t="shared" si="4"/>
        <v>0.27289213032164844</v>
      </c>
      <c r="K61" s="43">
        <f t="shared" si="6"/>
        <v>25.278352973705932</v>
      </c>
    </row>
    <row r="62" spans="1:11" ht="15.75">
      <c r="A62" s="44">
        <f t="shared" si="1"/>
        <v>3</v>
      </c>
      <c r="B62" s="31">
        <f t="shared" si="2"/>
        <v>10</v>
      </c>
      <c r="C62" s="26">
        <f t="shared" si="5"/>
        <v>46</v>
      </c>
      <c r="D62" s="32">
        <f>D61*(1+台幣利率/12)</f>
        <v>1100465.910770394</v>
      </c>
      <c r="E62" s="33">
        <f t="shared" si="7"/>
        <v>0.09817803985403117</v>
      </c>
      <c r="F62" s="27"/>
      <c r="G62" s="34">
        <f>IF(外幣計息方式="單利",$G$16*((1+外幣利率)^(C62/12)),G61*(1+外幣利率/12))</f>
        <v>43654.88044813025</v>
      </c>
      <c r="H62" s="32">
        <f>G62*結算時賣出匯率</f>
        <v>1279087.9971302163</v>
      </c>
      <c r="I62" s="35">
        <f t="shared" si="3"/>
        <v>0.25027577603445034</v>
      </c>
      <c r="J62" s="33">
        <f t="shared" si="4"/>
        <v>0.2790879971302163</v>
      </c>
      <c r="K62" s="43">
        <f t="shared" si="6"/>
        <v>25.208313468592426</v>
      </c>
    </row>
    <row r="63" spans="1:11" ht="15.75">
      <c r="A63" s="44">
        <f t="shared" si="1"/>
        <v>3</v>
      </c>
      <c r="B63" s="31">
        <f t="shared" si="2"/>
        <v>11</v>
      </c>
      <c r="C63" s="26">
        <f t="shared" si="5"/>
        <v>47</v>
      </c>
      <c r="D63" s="32">
        <f>D62*(1+台幣利率/12)</f>
        <v>1102758.548084499</v>
      </c>
      <c r="E63" s="33">
        <f t="shared" si="7"/>
        <v>0.10046591077039392</v>
      </c>
      <c r="F63" s="27"/>
      <c r="G63" s="34">
        <f>IF(外幣計息方式="單利",$G$16*((1+外幣利率)^(C63/12)),G62*(1+外幣利率/12))</f>
        <v>43867.37278613552</v>
      </c>
      <c r="H63" s="32">
        <f>G63*結算時賣出匯率</f>
        <v>1285314.0226337707</v>
      </c>
      <c r="I63" s="35">
        <f t="shared" si="3"/>
        <v>0.2563615565949213</v>
      </c>
      <c r="J63" s="33">
        <f t="shared" si="4"/>
        <v>0.2853140226337707</v>
      </c>
      <c r="K63" s="43">
        <f t="shared" si="6"/>
        <v>25.138468024076218</v>
      </c>
    </row>
    <row r="64" spans="1:11" ht="15.75">
      <c r="A64" s="44">
        <f t="shared" si="1"/>
        <v>4</v>
      </c>
      <c r="B64" s="31">
        <f t="shared" si="2"/>
        <v>0</v>
      </c>
      <c r="C64" s="26">
        <f t="shared" si="5"/>
        <v>48</v>
      </c>
      <c r="D64" s="32">
        <f>D63*(1+台幣利率/12)</f>
        <v>1105055.9617263419</v>
      </c>
      <c r="E64" s="33">
        <f t="shared" si="7"/>
        <v>0.10275854808449898</v>
      </c>
      <c r="F64" s="27"/>
      <c r="G64" s="34">
        <f>IF(外幣計息方式="單利",$G$16*((1+外幣利率)^(C64/12)),G63*(1+外幣利率/12))</f>
        <v>44080.89944134079</v>
      </c>
      <c r="H64" s="32">
        <f>G64*結算時賣出匯率</f>
        <v>1291570.3536312853</v>
      </c>
      <c r="I64" s="35">
        <f t="shared" si="3"/>
        <v>0.26247696000000026</v>
      </c>
      <c r="J64" s="33">
        <f t="shared" si="4"/>
        <v>0.29157035363128525</v>
      </c>
      <c r="K64" s="43">
        <f t="shared" si="6"/>
        <v>25.06881610246766</v>
      </c>
    </row>
    <row r="65" spans="1:11" ht="15.75">
      <c r="A65" s="44">
        <f t="shared" si="1"/>
        <v>4</v>
      </c>
      <c r="B65" s="31">
        <f t="shared" si="2"/>
        <v>1</v>
      </c>
      <c r="C65" s="26">
        <f t="shared" si="5"/>
        <v>49</v>
      </c>
      <c r="D65" s="32">
        <f>D64*(1+台幣利率/12)</f>
        <v>1107358.1616466052</v>
      </c>
      <c r="E65" s="33">
        <f t="shared" si="7"/>
        <v>0.10505596172634185</v>
      </c>
      <c r="F65" s="27"/>
      <c r="G65" s="34">
        <f>IF(外幣計息方式="單利",$G$16*((1+外幣利率)^(C65/12)),G64*(1+外幣利率/12))</f>
        <v>44295.46544833732</v>
      </c>
      <c r="H65" s="32">
        <f>G65*結算時賣出匯率</f>
        <v>1297857.1376362836</v>
      </c>
      <c r="I65" s="35">
        <f t="shared" si="3"/>
        <v>0.2686221304403809</v>
      </c>
      <c r="J65" s="33">
        <f t="shared" si="4"/>
        <v>0.29785713763628363</v>
      </c>
      <c r="K65" s="43">
        <f t="shared" si="6"/>
        <v>24.999357167566938</v>
      </c>
    </row>
    <row r="66" spans="1:11" ht="15.75">
      <c r="A66" s="44">
        <f t="shared" si="1"/>
        <v>4</v>
      </c>
      <c r="B66" s="31">
        <f t="shared" si="2"/>
        <v>2</v>
      </c>
      <c r="C66" s="26">
        <f t="shared" si="5"/>
        <v>50</v>
      </c>
      <c r="D66" s="32">
        <f>D65*(1+台幣利率/12)</f>
        <v>1109665.1578167025</v>
      </c>
      <c r="E66" s="33">
        <f t="shared" si="7"/>
        <v>0.10735816164660524</v>
      </c>
      <c r="F66" s="27"/>
      <c r="G66" s="34">
        <f>IF(外幣計息方式="單利",$G$16*((1+外幣利率)^(C66/12)),G65*(1+外幣利率/12))</f>
        <v>44511.07586622251</v>
      </c>
      <c r="H66" s="32">
        <f>G66*結算時賣出匯率</f>
        <v>1304174.5228803197</v>
      </c>
      <c r="I66" s="35">
        <f t="shared" si="3"/>
        <v>0.27479721280861275</v>
      </c>
      <c r="J66" s="33">
        <f t="shared" si="4"/>
        <v>0.30417452288031976</v>
      </c>
      <c r="K66" s="43">
        <f t="shared" si="6"/>
        <v>24.930090684659866</v>
      </c>
    </row>
    <row r="67" spans="1:11" ht="15.75">
      <c r="A67" s="44">
        <f t="shared" si="1"/>
        <v>4</v>
      </c>
      <c r="B67" s="31">
        <f t="shared" si="2"/>
        <v>3</v>
      </c>
      <c r="C67" s="26">
        <f t="shared" si="5"/>
        <v>51</v>
      </c>
      <c r="D67" s="32">
        <f>D66*(1+台幣利率/12)</f>
        <v>1111976.9602288208</v>
      </c>
      <c r="E67" s="33">
        <f t="shared" si="7"/>
        <v>0.1096651578167025</v>
      </c>
      <c r="F67" s="27"/>
      <c r="G67" s="34">
        <f>IF(外幣計息方式="單利",$G$16*((1+外幣利率)^(C67/12)),G66*(1+外幣利率/12))</f>
        <v>44727.735778719165</v>
      </c>
      <c r="H67" s="32">
        <f>G67*結算時賣出匯率</f>
        <v>1310522.6583164716</v>
      </c>
      <c r="I67" s="35">
        <f t="shared" si="3"/>
        <v>0.28100235270251683</v>
      </c>
      <c r="J67" s="33">
        <f t="shared" si="4"/>
        <v>0.31052265831647163</v>
      </c>
      <c r="K67" s="43">
        <f t="shared" si="6"/>
        <v>24.86101612051384</v>
      </c>
    </row>
    <row r="68" spans="1:11" ht="15.75">
      <c r="A68" s="44">
        <f t="shared" si="1"/>
        <v>4</v>
      </c>
      <c r="B68" s="31">
        <f t="shared" si="2"/>
        <v>4</v>
      </c>
      <c r="C68" s="26">
        <f t="shared" si="5"/>
        <v>52</v>
      </c>
      <c r="D68" s="32">
        <f>D67*(1+台幣利率/12)</f>
        <v>1114293.5788959642</v>
      </c>
      <c r="E68" s="33">
        <f t="shared" si="7"/>
        <v>0.11197696022882064</v>
      </c>
      <c r="F68" s="27"/>
      <c r="G68" s="34">
        <f>IF(外幣計息方式="單利",$G$16*((1+外幣利率)^(C68/12)),G67*(1+外幣利率/12))</f>
        <v>44945.450294295384</v>
      </c>
      <c r="H68" s="32">
        <f>G68*結算時賣出匯率</f>
        <v>1316901.6936228548</v>
      </c>
      <c r="I68" s="35">
        <f t="shared" si="3"/>
        <v>0.2872376964286198</v>
      </c>
      <c r="J68" s="33">
        <f t="shared" si="4"/>
        <v>0.31690169362285475</v>
      </c>
      <c r="K68" s="43">
        <f t="shared" si="6"/>
        <v>24.792132943373666</v>
      </c>
    </row>
    <row r="69" spans="1:11" ht="15.75">
      <c r="A69" s="44">
        <f t="shared" si="1"/>
        <v>4</v>
      </c>
      <c r="B69" s="31">
        <f t="shared" si="2"/>
        <v>5</v>
      </c>
      <c r="C69" s="26">
        <f t="shared" si="5"/>
        <v>53</v>
      </c>
      <c r="D69" s="32">
        <f>D68*(1+台幣利率/12)</f>
        <v>1116615.0238519977</v>
      </c>
      <c r="E69" s="33">
        <f t="shared" si="7"/>
        <v>0.11429357889596425</v>
      </c>
      <c r="F69" s="27"/>
      <c r="G69" s="34">
        <f>IF(外幣計息方式="單利",$G$16*((1+外幣利率)^(C69/12)),G68*(1+外幣利率/12))</f>
        <v>45164.224546284975</v>
      </c>
      <c r="H69" s="32">
        <f>G69*結算時賣出匯率</f>
        <v>1323311.7792061497</v>
      </c>
      <c r="I69" s="35">
        <f t="shared" si="3"/>
        <v>0.2935033910056017</v>
      </c>
      <c r="J69" s="33">
        <f t="shared" si="4"/>
        <v>0.32331177920614973</v>
      </c>
      <c r="K69" s="43">
        <f t="shared" si="6"/>
        <v>24.723440622957533</v>
      </c>
    </row>
    <row r="70" spans="1:11" ht="15.75">
      <c r="A70" s="44">
        <f t="shared" si="1"/>
        <v>4</v>
      </c>
      <c r="B70" s="31">
        <f t="shared" si="2"/>
        <v>6</v>
      </c>
      <c r="C70" s="26">
        <f t="shared" si="5"/>
        <v>54</v>
      </c>
      <c r="D70" s="32">
        <f>D69*(1+台幣利率/12)</f>
        <v>1118941.3051516896</v>
      </c>
      <c r="E70" s="33">
        <f t="shared" si="7"/>
        <v>0.11661502385199773</v>
      </c>
      <c r="F70" s="27"/>
      <c r="G70" s="34">
        <f>IF(外幣計息方式="單利",$G$16*((1+外幣利率)^(C70/12)),G69*(1+外幣利率/12))</f>
        <v>45384.06369300853</v>
      </c>
      <c r="H70" s="32">
        <f>G70*結算時賣出匯率</f>
        <v>1329753.06620515</v>
      </c>
      <c r="I70" s="35">
        <f t="shared" si="3"/>
        <v>0.2997995841677643</v>
      </c>
      <c r="J70" s="33">
        <f t="shared" si="4"/>
        <v>0.32975306620515</v>
      </c>
      <c r="K70" s="43">
        <f t="shared" si="6"/>
        <v>24.654938630452868</v>
      </c>
    </row>
    <row r="71" spans="1:11" ht="15.75">
      <c r="A71" s="44">
        <f t="shared" si="1"/>
        <v>4</v>
      </c>
      <c r="B71" s="31">
        <f t="shared" si="2"/>
        <v>7</v>
      </c>
      <c r="C71" s="26">
        <f t="shared" si="5"/>
        <v>55</v>
      </c>
      <c r="D71" s="32">
        <f>D70*(1+台幣利率/12)</f>
        <v>1121272.4328707557</v>
      </c>
      <c r="E71" s="33">
        <f t="shared" si="7"/>
        <v>0.11894130515168948</v>
      </c>
      <c r="F71" s="27"/>
      <c r="G71" s="34">
        <f>IF(外幣計息方式="單利",$G$16*((1+外幣利率)^(C71/12)),G70*(1+外幣利率/12))</f>
        <v>45604.97291789499</v>
      </c>
      <c r="H71" s="32">
        <f>G71*結算時賣出匯率</f>
        <v>1336225.7064943232</v>
      </c>
      <c r="I71" s="35">
        <f t="shared" si="3"/>
        <v>0.30612642436851256</v>
      </c>
      <c r="J71" s="33">
        <f t="shared" si="4"/>
        <v>0.3362257064943232</v>
      </c>
      <c r="K71" s="43">
        <f t="shared" si="6"/>
        <v>24.586626438512326</v>
      </c>
    </row>
    <row r="72" spans="1:11" ht="15.75">
      <c r="A72" s="44">
        <f t="shared" si="1"/>
        <v>4</v>
      </c>
      <c r="B72" s="31">
        <f t="shared" si="2"/>
        <v>8</v>
      </c>
      <c r="C72" s="26">
        <f t="shared" si="5"/>
        <v>56</v>
      </c>
      <c r="D72" s="32">
        <f>D71*(1+台幣利率/12)</f>
        <v>1123608.4171059032</v>
      </c>
      <c r="E72" s="33">
        <f t="shared" si="7"/>
        <v>0.12127243287075556</v>
      </c>
      <c r="F72" s="27"/>
      <c r="G72" s="34">
        <f>IF(外幣計息方式="單利",$G$16*((1+外幣利率)^(C72/12)),G71*(1+外幣利率/12))</f>
        <v>45826.95742960396</v>
      </c>
      <c r="H72" s="32">
        <f>G72*結算時賣出匯率</f>
        <v>1342729.8526873959</v>
      </c>
      <c r="I72" s="35">
        <f t="shared" si="3"/>
        <v>0.3124840607838573</v>
      </c>
      <c r="J72" s="33">
        <f t="shared" si="4"/>
        <v>0.34272985268739586</v>
      </c>
      <c r="K72" s="43">
        <f t="shared" si="6"/>
        <v>24.518503521249666</v>
      </c>
    </row>
    <row r="73" spans="1:11" ht="15.75">
      <c r="A73" s="44">
        <f t="shared" si="1"/>
        <v>4</v>
      </c>
      <c r="B73" s="31">
        <f t="shared" si="2"/>
        <v>9</v>
      </c>
      <c r="C73" s="26">
        <f t="shared" si="5"/>
        <v>57</v>
      </c>
      <c r="D73" s="32">
        <f>D72*(1+台幣利率/12)</f>
        <v>1125949.267974874</v>
      </c>
      <c r="E73" s="33">
        <f t="shared" si="7"/>
        <v>0.1236084171059032</v>
      </c>
      <c r="F73" s="27"/>
      <c r="G73" s="34">
        <f>IF(外幣計息方式="單利",$G$16*((1+外幣利率)^(C73/12)),G72*(1+外幣利率/12))</f>
        <v>46050.02246214838</v>
      </c>
      <c r="H73" s="32">
        <f>G73*結算時賣出匯率</f>
        <v>1349265.6581409476</v>
      </c>
      <c r="I73" s="35">
        <f t="shared" si="3"/>
        <v>0.31887264331592957</v>
      </c>
      <c r="J73" s="33">
        <f t="shared" si="4"/>
        <v>0.34926565814094757</v>
      </c>
      <c r="K73" s="43">
        <f t="shared" si="6"/>
        <v>24.45056935423577</v>
      </c>
    </row>
    <row r="74" spans="1:11" ht="15.75">
      <c r="A74" s="44">
        <f t="shared" si="1"/>
        <v>4</v>
      </c>
      <c r="B74" s="31">
        <f t="shared" si="2"/>
        <v>10</v>
      </c>
      <c r="C74" s="26">
        <f t="shared" si="5"/>
        <v>58</v>
      </c>
      <c r="D74" s="32">
        <f>D73*(1+台幣利率/12)</f>
        <v>1128294.9956164884</v>
      </c>
      <c r="E74" s="33">
        <f t="shared" si="7"/>
        <v>0.1259492679748739</v>
      </c>
      <c r="F74" s="27"/>
      <c r="G74" s="34">
        <f>IF(外幣計息方式="單利",$G$16*((1+外幣利率)^(C74/12)),G73*(1+外幣利率/12))</f>
        <v>46274.17327501806</v>
      </c>
      <c r="H74" s="32">
        <f>G74*結算時賣出匯率</f>
        <v>1355833.2769580293</v>
      </c>
      <c r="I74" s="35">
        <f t="shared" si="3"/>
        <v>0.3252923225965172</v>
      </c>
      <c r="J74" s="33">
        <f t="shared" si="4"/>
        <v>0.35583327695802924</v>
      </c>
      <c r="K74" s="43">
        <f t="shared" si="6"/>
        <v>24.382823414494553</v>
      </c>
    </row>
    <row r="75" spans="1:11" ht="15.75">
      <c r="A75" s="44">
        <f t="shared" si="1"/>
        <v>4</v>
      </c>
      <c r="B75" s="31">
        <f t="shared" si="2"/>
        <v>11</v>
      </c>
      <c r="C75" s="26">
        <f t="shared" si="5"/>
        <v>59</v>
      </c>
      <c r="D75" s="32">
        <f>D74*(1+台幣利率/12)</f>
        <v>1130645.6101906896</v>
      </c>
      <c r="E75" s="33">
        <f t="shared" si="7"/>
        <v>0.12829499561648838</v>
      </c>
      <c r="F75" s="27"/>
      <c r="G75" s="34">
        <f>IF(外幣計息方式="單利",$G$16*((1+外幣利率)^(C75/12)),G74*(1+外幣利率/12))</f>
        <v>46499.41515330366</v>
      </c>
      <c r="H75" s="32">
        <f>G75*結算時賣出匯率</f>
        <v>1362432.8639917972</v>
      </c>
      <c r="I75" s="35">
        <f t="shared" si="3"/>
        <v>0.3317432499906167</v>
      </c>
      <c r="J75" s="33">
        <f t="shared" si="4"/>
        <v>0.3624328639917972</v>
      </c>
      <c r="K75" s="43">
        <f t="shared" si="6"/>
        <v>24.315265180498947</v>
      </c>
    </row>
    <row r="76" spans="1:11" ht="15.75">
      <c r="A76" s="44">
        <f t="shared" si="1"/>
        <v>5</v>
      </c>
      <c r="B76" s="31">
        <f t="shared" si="2"/>
        <v>0</v>
      </c>
      <c r="C76" s="26">
        <f t="shared" si="5"/>
        <v>60</v>
      </c>
      <c r="D76" s="32">
        <f>D75*(1+台幣利率/12)</f>
        <v>1133001.121878587</v>
      </c>
      <c r="E76" s="33">
        <f t="shared" si="7"/>
        <v>0.1306456101906895</v>
      </c>
      <c r="F76" s="27"/>
      <c r="G76" s="34">
        <f>IF(外幣計息方式="單利",$G$16*((1+外幣利率)^(C76/12)),G75*(1+外幣利率/12))</f>
        <v>46725.75340782125</v>
      </c>
      <c r="H76" s="32">
        <f>G76*結算時賣出匯率</f>
        <v>1369064.5748491627</v>
      </c>
      <c r="I76" s="35">
        <f t="shared" si="3"/>
        <v>0.33822557760000055</v>
      </c>
      <c r="J76" s="33">
        <f t="shared" si="4"/>
        <v>0.3690645748491627</v>
      </c>
      <c r="K76" s="43">
        <f t="shared" si="6"/>
        <v>24.247894132166913</v>
      </c>
    </row>
    <row r="77" spans="1:11" ht="15.75">
      <c r="A77" s="44">
        <f t="shared" si="1"/>
        <v>5</v>
      </c>
      <c r="B77" s="31">
        <f t="shared" si="2"/>
        <v>1</v>
      </c>
      <c r="C77" s="26">
        <f t="shared" si="5"/>
        <v>61</v>
      </c>
      <c r="D77" s="32">
        <f>D76*(1+台幣利率/12)</f>
        <v>1135361.5408825008</v>
      </c>
      <c r="E77" s="33">
        <f t="shared" si="7"/>
        <v>0.13300112187858693</v>
      </c>
      <c r="F77" s="27"/>
      <c r="G77" s="34">
        <f>IF(外幣計息方式="單利",$G$16*((1+外幣利率)^(C77/12)),G76*(1+外幣利率/12))</f>
        <v>46953.19337523756</v>
      </c>
      <c r="H77" s="32">
        <f>G77*結算時賣出匯率</f>
        <v>1375728.5658944605</v>
      </c>
      <c r="I77" s="35">
        <f t="shared" si="3"/>
        <v>0.34473945826680374</v>
      </c>
      <c r="J77" s="33">
        <f t="shared" si="4"/>
        <v>0.3757285658944605</v>
      </c>
      <c r="K77" s="43">
        <f t="shared" si="6"/>
        <v>24.180709750857417</v>
      </c>
    </row>
    <row r="78" spans="1:11" ht="15.75">
      <c r="A78" s="44">
        <f t="shared" si="1"/>
        <v>5</v>
      </c>
      <c r="B78" s="31">
        <f t="shared" si="2"/>
        <v>2</v>
      </c>
      <c r="C78" s="26">
        <f t="shared" si="5"/>
        <v>62</v>
      </c>
      <c r="D78" s="32">
        <f>D77*(1+台幣利率/12)</f>
        <v>1137726.8774260061</v>
      </c>
      <c r="E78" s="33">
        <f t="shared" si="7"/>
        <v>0.13536154088250074</v>
      </c>
      <c r="F78" s="27"/>
      <c r="G78" s="34">
        <f>IF(外幣計息方式="單利",$G$16*((1+外幣利率)^(C78/12)),G77*(1+外幣利率/12))</f>
        <v>47181.74041819586</v>
      </c>
      <c r="H78" s="32">
        <f>G78*結算時賣出匯率</f>
        <v>1382424.9942531388</v>
      </c>
      <c r="I78" s="35">
        <f t="shared" si="3"/>
        <v>0.3512850455771295</v>
      </c>
      <c r="J78" s="33">
        <f t="shared" si="4"/>
        <v>0.3824249942531388</v>
      </c>
      <c r="K78" s="43">
        <f t="shared" si="6"/>
        <v>24.113711519366426</v>
      </c>
    </row>
    <row r="79" spans="1:11" ht="15.75">
      <c r="A79" s="44">
        <f t="shared" si="1"/>
        <v>5</v>
      </c>
      <c r="B79" s="31">
        <f t="shared" si="2"/>
        <v>3</v>
      </c>
      <c r="C79" s="26">
        <f t="shared" si="5"/>
        <v>63</v>
      </c>
      <c r="D79" s="32">
        <f>D78*(1+台幣利率/12)</f>
        <v>1140097.1417539772</v>
      </c>
      <c r="E79" s="33">
        <f t="shared" si="7"/>
        <v>0.13772687742600614</v>
      </c>
      <c r="F79" s="27"/>
      <c r="G79" s="34">
        <f>IF(外幣計息方式="單利",$G$16*((1+外幣利率)^(C79/12)),G78*(1+外幣利率/12))</f>
        <v>47411.39992544232</v>
      </c>
      <c r="H79" s="32">
        <f>G79*結算時賣出匯率</f>
        <v>1389154.01781546</v>
      </c>
      <c r="I79" s="35">
        <f t="shared" si="3"/>
        <v>0.35786249386466795</v>
      </c>
      <c r="J79" s="33">
        <f t="shared" si="4"/>
        <v>0.38915401781546</v>
      </c>
      <c r="K79" s="43">
        <f t="shared" si="6"/>
        <v>24.04689892192296</v>
      </c>
    </row>
    <row r="80" spans="1:11" ht="15.75">
      <c r="A80" s="44">
        <f t="shared" si="1"/>
        <v>5</v>
      </c>
      <c r="B80" s="31">
        <f t="shared" si="2"/>
        <v>4</v>
      </c>
      <c r="C80" s="26">
        <f t="shared" si="5"/>
        <v>64</v>
      </c>
      <c r="D80" s="32">
        <f>D79*(1+台幣利率/12)</f>
        <v>1142472.3441326313</v>
      </c>
      <c r="E80" s="33">
        <f t="shared" si="7"/>
        <v>0.14009714175397703</v>
      </c>
      <c r="F80" s="27"/>
      <c r="G80" s="34">
        <f>IF(外幣計息方式="單利",$G$16*((1+外幣利率)^(C80/12)),G79*(1+外幣利率/12))</f>
        <v>47642.177311953106</v>
      </c>
      <c r="H80" s="32">
        <f>G80*結算時賣出匯率</f>
        <v>1395915.795240226</v>
      </c>
      <c r="I80" s="35">
        <f t="shared" si="3"/>
        <v>0.3644719582143369</v>
      </c>
      <c r="J80" s="33">
        <f t="shared" si="4"/>
        <v>0.39591579524022597</v>
      </c>
      <c r="K80" s="43">
        <f t="shared" si="6"/>
        <v>23.980271444185078</v>
      </c>
    </row>
    <row r="81" spans="1:11" ht="15.75">
      <c r="A81" s="44">
        <f t="shared" si="1"/>
        <v>5</v>
      </c>
      <c r="B81" s="31">
        <f t="shared" si="2"/>
        <v>5</v>
      </c>
      <c r="C81" s="26">
        <f t="shared" si="5"/>
        <v>65</v>
      </c>
      <c r="D81" s="32">
        <f>D80*(1+台幣利率/12)</f>
        <v>1144852.4948495745</v>
      </c>
      <c r="E81" s="33">
        <f>(D81-$D$17)/$D$17</f>
        <v>0.14247234413263135</v>
      </c>
      <c r="F81" s="27"/>
      <c r="G81" s="34">
        <f>IF(外幣計息方式="單利",$G$16*((1+外幣利率)^(C81/12)),G80*(1+外幣利率/12))</f>
        <v>47874.078019062086</v>
      </c>
      <c r="H81" s="32">
        <f>G81*結算時賣出匯率</f>
        <v>1402710.4859585192</v>
      </c>
      <c r="I81" s="35">
        <f t="shared" si="3"/>
        <v>0.3711135944659381</v>
      </c>
      <c r="J81" s="33">
        <f t="shared" si="4"/>
        <v>0.40271048595851916</v>
      </c>
      <c r="K81" s="43">
        <f t="shared" si="6"/>
        <v>23.91382857323596</v>
      </c>
    </row>
    <row r="82" spans="1:11" ht="15.75">
      <c r="A82" s="44">
        <f aca="true" t="shared" si="8" ref="A82:A136">INT(C82/12)</f>
        <v>5</v>
      </c>
      <c r="B82" s="31">
        <f aca="true" t="shared" si="9" ref="B82:B136">MOD(C82,12)</f>
        <v>6</v>
      </c>
      <c r="C82" s="26">
        <f t="shared" si="5"/>
        <v>66</v>
      </c>
      <c r="D82" s="32">
        <f>D81*(1+台幣利率/12)</f>
        <v>1147237.6042138445</v>
      </c>
      <c r="E82" s="33">
        <f aca="true" t="shared" si="10" ref="E82:E136">(D82-$D$17)/$D$17</f>
        <v>0.14485249484957438</v>
      </c>
      <c r="F82" s="27"/>
      <c r="G82" s="34">
        <f>IF(外幣計息方式="單利",$G$16*((1+外幣利率)^(C82/12)),G81*(1+外幣利率/12))</f>
        <v>48107.10751458904</v>
      </c>
      <c r="H82" s="32">
        <f>G82*結算時賣出匯率</f>
        <v>1409538.250177459</v>
      </c>
      <c r="I82" s="35">
        <f>(G82-$G$16)/$G$16</f>
        <v>0.37778755921783014</v>
      </c>
      <c r="J82" s="33">
        <f aca="true" t="shared" si="11" ref="J82:J136">(H82-$D$16)/$D$16</f>
        <v>0.4095382501774591</v>
      </c>
      <c r="K82" s="43">
        <f t="shared" si="6"/>
        <v>23.847569797579936</v>
      </c>
    </row>
    <row r="83" spans="1:11" ht="15.75">
      <c r="A83" s="44">
        <f t="shared" si="8"/>
        <v>5</v>
      </c>
      <c r="B83" s="31">
        <f t="shared" si="9"/>
        <v>7</v>
      </c>
      <c r="C83" s="26">
        <f aca="true" t="shared" si="12" ref="C83:C136">C82+1</f>
        <v>67</v>
      </c>
      <c r="D83" s="32">
        <f>D82*(1+台幣利率/12)</f>
        <v>1149627.6825559568</v>
      </c>
      <c r="E83" s="33">
        <f t="shared" si="10"/>
        <v>0.1472376042138444</v>
      </c>
      <c r="F83" s="27"/>
      <c r="G83" s="34">
        <f>IF(外幣計息方式="單利",$G$16*((1+外幣利率)^(C83/12)),G82*(1+外幣利率/12))</f>
        <v>48341.2712929687</v>
      </c>
      <c r="H83" s="32">
        <f>G83*結算時賣出匯率</f>
        <v>1416399.248883983</v>
      </c>
      <c r="I83" s="35">
        <f>(G83-$G$16)/$G$16</f>
        <v>0.38449400983062343</v>
      </c>
      <c r="J83" s="33">
        <f t="shared" si="11"/>
        <v>0.4163992488839829</v>
      </c>
      <c r="K83" s="43">
        <f>D83/G83</f>
        <v>23.78149460713855</v>
      </c>
    </row>
    <row r="84" spans="1:11" ht="15.75">
      <c r="A84" s="44">
        <f t="shared" si="8"/>
        <v>5</v>
      </c>
      <c r="B84" s="31">
        <f t="shared" si="9"/>
        <v>8</v>
      </c>
      <c r="C84" s="26">
        <f t="shared" si="12"/>
        <v>68</v>
      </c>
      <c r="D84" s="32">
        <f>D83*(1+台幣利率/12)</f>
        <v>1152022.7402279484</v>
      </c>
      <c r="E84" s="33">
        <f t="shared" si="10"/>
        <v>0.14962768255595665</v>
      </c>
      <c r="F84" s="27"/>
      <c r="G84" s="34">
        <f>IF(外幣計息方式="單利",$G$16*((1+外幣利率)^(C84/12)),G83*(1+外幣利率/12))</f>
        <v>48576.574875380196</v>
      </c>
      <c r="H84" s="32">
        <f>G84*結算時賣出匯率</f>
        <v>1423293.6438486397</v>
      </c>
      <c r="I84" s="35">
        <f>(G84-$G$16)/$G$16</f>
        <v>0.39123310443088877</v>
      </c>
      <c r="J84" s="33">
        <f t="shared" si="11"/>
        <v>0.42329364384863966</v>
      </c>
      <c r="K84" s="43">
        <f>D84/G84</f>
        <v>23.715602493246635</v>
      </c>
    </row>
    <row r="85" spans="1:11" ht="15.75">
      <c r="A85" s="44">
        <f t="shared" si="8"/>
        <v>5</v>
      </c>
      <c r="B85" s="31">
        <f t="shared" si="9"/>
        <v>9</v>
      </c>
      <c r="C85" s="26">
        <f t="shared" si="12"/>
        <v>69</v>
      </c>
      <c r="D85" s="32">
        <f>D84*(1+台幣利率/12)</f>
        <v>1154422.7876034235</v>
      </c>
      <c r="E85" s="33">
        <f t="shared" si="10"/>
        <v>0.1520227402279484</v>
      </c>
      <c r="F85" s="27"/>
      <c r="G85" s="34">
        <f>IF(外幣計息方式="單利",$G$16*((1+外幣利率)^(C85/12)),G84*(1+外幣利率/12))</f>
        <v>48813.023809877275</v>
      </c>
      <c r="H85" s="32">
        <f>G85*結算時賣出匯率</f>
        <v>1430221.5976294042</v>
      </c>
      <c r="I85" s="35">
        <f>(G85-$G$16)/$G$16</f>
        <v>0.39800500191488514</v>
      </c>
      <c r="J85" s="33">
        <f t="shared" si="11"/>
        <v>0.43022159762940415</v>
      </c>
      <c r="K85" s="43">
        <f>D85/G85</f>
        <v>23.649892948648407</v>
      </c>
    </row>
    <row r="86" spans="1:11" ht="15.75">
      <c r="A86" s="44">
        <f t="shared" si="8"/>
        <v>5</v>
      </c>
      <c r="B86" s="31">
        <f t="shared" si="9"/>
        <v>10</v>
      </c>
      <c r="C86" s="26">
        <f t="shared" si="12"/>
        <v>70</v>
      </c>
      <c r="D86" s="32">
        <f>D85*(1+台幣利率/12)</f>
        <v>1156827.8350775973</v>
      </c>
      <c r="E86" s="33">
        <f t="shared" si="10"/>
        <v>0.15442278760342332</v>
      </c>
      <c r="F86" s="27"/>
      <c r="G86" s="34">
        <f>IF(外幣計息方式="單利",$G$16*((1+外幣利率)^(C86/12)),G85*(1+外幣利率/12))</f>
        <v>49050.62367151915</v>
      </c>
      <c r="H86" s="32">
        <f>G86*結算時賣出匯率</f>
        <v>1437183.273575511</v>
      </c>
      <c r="I86" s="35">
        <f>(G86-$G$16)/$G$16</f>
        <v>0.4048098619523084</v>
      </c>
      <c r="J86" s="33">
        <f t="shared" si="11"/>
        <v>0.43718327357551107</v>
      </c>
      <c r="K86" s="43">
        <f>D86/G86</f>
        <v>23.584365467493537</v>
      </c>
    </row>
    <row r="87" spans="1:11" ht="15.75">
      <c r="A87" s="44">
        <f t="shared" si="8"/>
        <v>5</v>
      </c>
      <c r="B87" s="31">
        <f t="shared" si="9"/>
        <v>11</v>
      </c>
      <c r="C87" s="26">
        <f t="shared" si="12"/>
        <v>71</v>
      </c>
      <c r="D87" s="32">
        <f>D86*(1+台幣利率/12)</f>
        <v>1159237.8930673425</v>
      </c>
      <c r="E87" s="33">
        <f t="shared" si="10"/>
        <v>0.1568278350775973</v>
      </c>
      <c r="F87" s="27"/>
      <c r="G87" s="34">
        <f>IF(外幣計息方式="單利",$G$16*((1+外幣利率)^(C87/12)),G86*(1+外幣利率/12))</f>
        <v>49289.38006250188</v>
      </c>
      <c r="H87" s="32">
        <f>G87*結算時賣出匯率</f>
        <v>1444178.835831305</v>
      </c>
      <c r="I87" s="35">
        <f>(G87-$G$16)/$G$16</f>
        <v>0.41164784499005375</v>
      </c>
      <c r="J87" s="33">
        <f t="shared" si="11"/>
        <v>0.444178835831305</v>
      </c>
      <c r="K87" s="43">
        <f>D87/G87</f>
        <v>23.519019545333286</v>
      </c>
    </row>
    <row r="88" spans="1:11" ht="15.75">
      <c r="A88" s="44">
        <f t="shared" si="8"/>
        <v>6</v>
      </c>
      <c r="B88" s="31">
        <f t="shared" si="9"/>
        <v>0</v>
      </c>
      <c r="C88" s="26">
        <f t="shared" si="12"/>
        <v>72</v>
      </c>
      <c r="D88" s="32">
        <f>D87*(1+台幣利率/12)</f>
        <v>1161652.972011233</v>
      </c>
      <c r="E88" s="33">
        <f t="shared" si="10"/>
        <v>0.1592378930673425</v>
      </c>
      <c r="F88" s="27"/>
      <c r="G88" s="34">
        <f>IF(外幣計息方式="單利",$G$16*((1+外幣利率)^(C88/12)),G87*(1+外幣利率/12))</f>
        <v>49529.29861229053</v>
      </c>
      <c r="H88" s="32">
        <f>G88*結算時賣出匯率</f>
        <v>1451208.4493401125</v>
      </c>
      <c r="I88" s="35">
        <f>(G88-$G$16)/$G$16</f>
        <v>0.4185191122560007</v>
      </c>
      <c r="J88" s="33">
        <f t="shared" si="11"/>
        <v>0.4512084493401125</v>
      </c>
      <c r="K88" s="43">
        <f>D88/G88</f>
        <v>23.45385467911659</v>
      </c>
    </row>
    <row r="89" spans="1:11" ht="15.75">
      <c r="A89" s="44">
        <f t="shared" si="8"/>
        <v>6</v>
      </c>
      <c r="B89" s="31">
        <f t="shared" si="9"/>
        <v>1</v>
      </c>
      <c r="C89" s="26">
        <f t="shared" si="12"/>
        <v>73</v>
      </c>
      <c r="D89" s="32">
        <f>D88*(1+台幣利率/12)</f>
        <v>1164073.08236959</v>
      </c>
      <c r="E89" s="33">
        <f t="shared" si="10"/>
        <v>0.16165297201123302</v>
      </c>
      <c r="F89" s="27"/>
      <c r="G89" s="34">
        <f>IF(外幣計息方式="單利",$G$16*((1+外幣利率)^(C89/12)),G88*(1+外幣利率/12))</f>
        <v>49770.38497775182</v>
      </c>
      <c r="H89" s="32">
        <f>G89*結算時賣出匯率</f>
        <v>1458272.2798481283</v>
      </c>
      <c r="I89" s="35">
        <f>(G89-$G$16)/$G$16</f>
        <v>0.42542382576281207</v>
      </c>
      <c r="J89" s="33">
        <f t="shared" si="11"/>
        <v>0.45827227984812835</v>
      </c>
      <c r="K89" s="43">
        <f>D89/G89</f>
        <v>23.388870367186225</v>
      </c>
    </row>
    <row r="90" spans="1:11" ht="15.75">
      <c r="A90" s="44">
        <f t="shared" si="8"/>
        <v>6</v>
      </c>
      <c r="B90" s="31">
        <f t="shared" si="9"/>
        <v>2</v>
      </c>
      <c r="C90" s="26">
        <f t="shared" si="12"/>
        <v>74</v>
      </c>
      <c r="D90" s="32">
        <f>D89*(1+台幣利率/12)</f>
        <v>1166498.2346245267</v>
      </c>
      <c r="E90" s="33">
        <f t="shared" si="10"/>
        <v>0.16407308236958987</v>
      </c>
      <c r="F90" s="27"/>
      <c r="G90" s="34">
        <f>IF(外幣計息方式="單利",$G$16*((1+外幣利率)^(C90/12)),G89*(1+外幣利率/12))</f>
        <v>50012.64484328761</v>
      </c>
      <c r="H90" s="32">
        <f>G90*結算時賣出匯率</f>
        <v>1465370.493908327</v>
      </c>
      <c r="I90" s="35">
        <f>(G90-$G$16)/$G$16</f>
        <v>0.43236214831175723</v>
      </c>
      <c r="J90" s="33">
        <f t="shared" si="11"/>
        <v>0.4653704939083271</v>
      </c>
      <c r="K90" s="43">
        <f>D90/G90</f>
        <v>23.3240661092749</v>
      </c>
    </row>
    <row r="91" spans="1:11" ht="15.75">
      <c r="A91" s="44">
        <f t="shared" si="8"/>
        <v>6</v>
      </c>
      <c r="B91" s="31">
        <f t="shared" si="9"/>
        <v>3</v>
      </c>
      <c r="C91" s="26">
        <f t="shared" si="12"/>
        <v>75</v>
      </c>
      <c r="D91" s="32">
        <f>D90*(1+台幣利率/12)</f>
        <v>1168928.4392799947</v>
      </c>
      <c r="E91" s="33">
        <f t="shared" si="10"/>
        <v>0.16649823462452676</v>
      </c>
      <c r="F91" s="27"/>
      <c r="G91" s="34">
        <f>IF(外幣計息方式="單利",$G$16*((1+外幣利率)^(C91/12)),G90*(1+外幣利率/12))</f>
        <v>50256.083920968864</v>
      </c>
      <c r="H91" s="32">
        <f>G91*結算時賣出匯率</f>
        <v>1472503.2588843878</v>
      </c>
      <c r="I91" s="35">
        <f>(G91-$G$16)/$G$16</f>
        <v>0.4393342434965482</v>
      </c>
      <c r="J91" s="33">
        <f t="shared" si="11"/>
        <v>0.47250325888438777</v>
      </c>
      <c r="K91" s="43">
        <f>D91/G91</f>
        <v>23.259441406501445</v>
      </c>
    </row>
    <row r="92" spans="1:11" ht="15.75">
      <c r="A92" s="44">
        <f t="shared" si="8"/>
        <v>6</v>
      </c>
      <c r="B92" s="31">
        <f t="shared" si="9"/>
        <v>4</v>
      </c>
      <c r="C92" s="26">
        <f t="shared" si="12"/>
        <v>76</v>
      </c>
      <c r="D92" s="32">
        <f>D91*(1+台幣利率/12)</f>
        <v>1171363.7068618282</v>
      </c>
      <c r="E92" s="33">
        <f t="shared" si="10"/>
        <v>0.1689284392799947</v>
      </c>
      <c r="F92" s="27"/>
      <c r="G92" s="34">
        <f>IF(外幣計息方式="單利",$G$16*((1+外幣利率)^(C92/12)),G91*(1+外幣利率/12))</f>
        <v>50500.707950670294</v>
      </c>
      <c r="H92" s="32">
        <f>G92*結算時賣出匯率</f>
        <v>1479670.7429546397</v>
      </c>
      <c r="I92" s="35">
        <f>(G92-$G$16)/$G$16</f>
        <v>0.4463402757071972</v>
      </c>
      <c r="J92" s="33">
        <f t="shared" si="11"/>
        <v>0.47967074295463974</v>
      </c>
      <c r="K92" s="43">
        <f>D92/G92</f>
        <v>23.19499576136696</v>
      </c>
    </row>
    <row r="93" spans="1:11" ht="15.75">
      <c r="A93" s="44">
        <f t="shared" si="8"/>
        <v>6</v>
      </c>
      <c r="B93" s="31">
        <f t="shared" si="9"/>
        <v>5</v>
      </c>
      <c r="C93" s="26">
        <f t="shared" si="12"/>
        <v>77</v>
      </c>
      <c r="D93" s="32">
        <f>D92*(1+台幣利率/12)</f>
        <v>1173804.0479177905</v>
      </c>
      <c r="E93" s="33">
        <f t="shared" si="10"/>
        <v>0.17136370686182814</v>
      </c>
      <c r="F93" s="27"/>
      <c r="G93" s="34">
        <f>IF(外幣計息方式="單利",$G$16*((1+外幣利率)^(C93/12)),G92*(1+外幣利率/12))</f>
        <v>50746.52270020581</v>
      </c>
      <c r="H93" s="32">
        <f>G93*結算時賣出匯率</f>
        <v>1486873.1151160302</v>
      </c>
      <c r="I93" s="35">
        <f>(G93-$G$16)/$G$16</f>
        <v>0.45338041013389435</v>
      </c>
      <c r="J93" s="33">
        <f t="shared" si="11"/>
        <v>0.4868731151160302</v>
      </c>
      <c r="K93" s="43">
        <f>D93/G93</f>
        <v>23.13072867775096</v>
      </c>
    </row>
    <row r="94" spans="1:11" ht="15.75">
      <c r="A94" s="44">
        <f t="shared" si="8"/>
        <v>6</v>
      </c>
      <c r="B94" s="31">
        <f t="shared" si="9"/>
        <v>6</v>
      </c>
      <c r="C94" s="26">
        <f t="shared" si="12"/>
        <v>78</v>
      </c>
      <c r="D94" s="32">
        <f>D93*(1+台幣利率/12)</f>
        <v>1176249.4730176192</v>
      </c>
      <c r="E94" s="33">
        <f t="shared" si="10"/>
        <v>0.1738040479177903</v>
      </c>
      <c r="F94" s="27"/>
      <c r="G94" s="34">
        <f>IF(外幣計息方式="單利",$G$16*((1+外幣利率)^(C94/12)),G93*(1+外幣利率/12))</f>
        <v>50993.53396546439</v>
      </c>
      <c r="H94" s="32">
        <f>G94*結算時賣出匯率</f>
        <v>1494110.5451881066</v>
      </c>
      <c r="I94" s="35">
        <f>(G94-$G$16)/$G$16</f>
        <v>0.4604548127709001</v>
      </c>
      <c r="J94" s="33">
        <f t="shared" si="11"/>
        <v>0.4941105451881066</v>
      </c>
      <c r="K94" s="43">
        <f>D94/G94</f>
        <v>23.06663966090759</v>
      </c>
    </row>
    <row r="95" spans="1:11" ht="15.75">
      <c r="A95" s="44">
        <f t="shared" si="8"/>
        <v>6</v>
      </c>
      <c r="B95" s="31">
        <f t="shared" si="9"/>
        <v>7</v>
      </c>
      <c r="C95" s="26">
        <f t="shared" si="12"/>
        <v>79</v>
      </c>
      <c r="D95" s="32">
        <f>D94*(1+台幣利率/12)</f>
        <v>1178699.9927530726</v>
      </c>
      <c r="E95" s="33">
        <f t="shared" si="10"/>
        <v>0.1762494730176191</v>
      </c>
      <c r="F95" s="27"/>
      <c r="G95" s="34">
        <f>IF(外幣計息方式="單利",$G$16*((1+外幣利率)^(C95/12)),G94*(1+外幣利率/12))</f>
        <v>51241.747570546824</v>
      </c>
      <c r="H95" s="32">
        <f>G95*結算時賣出匯率</f>
        <v>1501383.203817022</v>
      </c>
      <c r="I95" s="35">
        <f>(G95-$G$16)/$G$16</f>
        <v>0.467563650420461</v>
      </c>
      <c r="J95" s="33">
        <f t="shared" si="11"/>
        <v>0.5013832038170221</v>
      </c>
      <c r="K95" s="43">
        <f>D95/G95</f>
        <v>23.00272821746181</v>
      </c>
    </row>
    <row r="96" spans="1:11" ht="15.75">
      <c r="A96" s="44">
        <f t="shared" si="8"/>
        <v>6</v>
      </c>
      <c r="B96" s="31">
        <f t="shared" si="9"/>
        <v>8</v>
      </c>
      <c r="C96" s="26">
        <f t="shared" si="12"/>
        <v>80</v>
      </c>
      <c r="D96" s="32">
        <f>D95*(1+台幣利率/12)</f>
        <v>1181155.617737975</v>
      </c>
      <c r="E96" s="33">
        <f t="shared" si="10"/>
        <v>0.17869999275307255</v>
      </c>
      <c r="F96" s="27"/>
      <c r="G96" s="34">
        <f>IF(外幣計息方式="單利",$G$16*((1+外幣利率)^(C96/12)),G95*(1+外幣利率/12))</f>
        <v>51491.16936790301</v>
      </c>
      <c r="H96" s="32">
        <f>G96*結算時賣出匯率</f>
        <v>1508691.2624795581</v>
      </c>
      <c r="I96" s="35">
        <f>(G96-$G$16)/$G$16</f>
        <v>0.4747070906967421</v>
      </c>
      <c r="J96" s="33">
        <f t="shared" si="11"/>
        <v>0.5086912624795581</v>
      </c>
      <c r="K96" s="43">
        <f>D96/G96</f>
        <v>22.938993855405577</v>
      </c>
    </row>
    <row r="97" spans="1:11" ht="15.75">
      <c r="A97" s="44">
        <f t="shared" si="8"/>
        <v>6</v>
      </c>
      <c r="B97" s="31">
        <f t="shared" si="9"/>
        <v>9</v>
      </c>
      <c r="C97" s="26">
        <f t="shared" si="12"/>
        <v>81</v>
      </c>
      <c r="D97" s="32">
        <f>D96*(1+台幣利率/12)</f>
        <v>1183616.3586082626</v>
      </c>
      <c r="E97" s="33">
        <f t="shared" si="10"/>
        <v>0.18115561773797498</v>
      </c>
      <c r="F97" s="27"/>
      <c r="G97" s="34">
        <f>IF(外幣計息方式="單利",$G$16*((1+外幣利率)^(C97/12)),G96*(1+外幣利率/12))</f>
        <v>51741.80523846992</v>
      </c>
      <c r="H97" s="32">
        <f>G97*結算時賣出匯率</f>
        <v>1516034.8934871687</v>
      </c>
      <c r="I97" s="35">
        <f>(G97-$G$16)/$G$16</f>
        <v>0.4818853020297784</v>
      </c>
      <c r="J97" s="33">
        <f t="shared" si="11"/>
        <v>0.5160348934871687</v>
      </c>
      <c r="K97" s="43">
        <f>D97/G97</f>
        <v>22.875436084094076</v>
      </c>
    </row>
    <row r="98" spans="1:11" ht="15.75">
      <c r="A98" s="44">
        <f t="shared" si="8"/>
        <v>6</v>
      </c>
      <c r="B98" s="31">
        <f t="shared" si="9"/>
        <v>10</v>
      </c>
      <c r="C98" s="26">
        <f t="shared" si="12"/>
        <v>82</v>
      </c>
      <c r="D98" s="32">
        <f>D97*(1+台幣利率/12)</f>
        <v>1186082.22602203</v>
      </c>
      <c r="E98" s="33">
        <f t="shared" si="10"/>
        <v>0.1836163586082626</v>
      </c>
      <c r="F98" s="27"/>
      <c r="G98" s="34">
        <f>IF(外幣計息方式="單利",$G$16*((1+外幣利率)^(C98/12)),G97*(1+外幣利率/12))</f>
        <v>51993.661091810296</v>
      </c>
      <c r="H98" s="32">
        <f>G98*結算時賣出匯率</f>
        <v>1523414.2699900416</v>
      </c>
      <c r="I98" s="35">
        <f>(G98-$G$16)/$G$16</f>
        <v>0.4890984536694469</v>
      </c>
      <c r="J98" s="33">
        <f t="shared" si="11"/>
        <v>0.5234142699900416</v>
      </c>
      <c r="K98" s="43">
        <f>D98/G98</f>
        <v>22.81205441424193</v>
      </c>
    </row>
    <row r="99" spans="1:11" ht="15.75">
      <c r="A99" s="44">
        <f t="shared" si="8"/>
        <v>6</v>
      </c>
      <c r="B99" s="31">
        <f t="shared" si="9"/>
        <v>11</v>
      </c>
      <c r="C99" s="26">
        <f t="shared" si="12"/>
        <v>83</v>
      </c>
      <c r="D99" s="32">
        <f>D98*(1+台幣利率/12)</f>
        <v>1188553.230659576</v>
      </c>
      <c r="E99" s="33">
        <f t="shared" si="10"/>
        <v>0.1860822260220298</v>
      </c>
      <c r="F99" s="27"/>
      <c r="G99" s="34">
        <f>IF(外幣計息方式="單利",$G$16*((1+外幣利率)^(C99/12)),G98*(1+外幣利率/12))</f>
        <v>52246.74286625199</v>
      </c>
      <c r="H99" s="32">
        <f>G99*結算時賣出匯率</f>
        <v>1530829.5659811832</v>
      </c>
      <c r="I99" s="35">
        <f>(G99-$G$16)/$G$16</f>
        <v>0.49634671568945693</v>
      </c>
      <c r="J99" s="33">
        <f t="shared" si="11"/>
        <v>0.5308295659811832</v>
      </c>
      <c r="K99" s="43">
        <f>D99/G99</f>
        <v>22.748848357919442</v>
      </c>
    </row>
    <row r="100" spans="1:11" ht="15.75">
      <c r="A100" s="44">
        <f t="shared" si="8"/>
        <v>7</v>
      </c>
      <c r="B100" s="31">
        <f t="shared" si="9"/>
        <v>0</v>
      </c>
      <c r="C100" s="26">
        <f t="shared" si="12"/>
        <v>84</v>
      </c>
      <c r="D100" s="32">
        <f>D99*(1+台幣利率/12)</f>
        <v>1191029.38322345</v>
      </c>
      <c r="E100" s="33">
        <f t="shared" si="10"/>
        <v>0.18855323065957574</v>
      </c>
      <c r="F100" s="27"/>
      <c r="G100" s="34">
        <f>IF(外幣計息方式="單利",$G$16*((1+外幣利率)^(C100/12)),G99*(1+外幣利率/12))</f>
        <v>52501.05652902796</v>
      </c>
      <c r="H100" s="32">
        <f>G100*結算時賣出匯率</f>
        <v>1538280.9563005194</v>
      </c>
      <c r="I100" s="35">
        <f>(G100-$G$16)/$G$16</f>
        <v>0.5036302589913608</v>
      </c>
      <c r="J100" s="33">
        <f t="shared" si="11"/>
        <v>0.5382809563005194</v>
      </c>
      <c r="K100" s="43">
        <f>D100/G100</f>
        <v>22.685817428548834</v>
      </c>
    </row>
    <row r="101" spans="1:11" ht="15.75">
      <c r="A101" s="44">
        <f t="shared" si="8"/>
        <v>7</v>
      </c>
      <c r="B101" s="31">
        <f t="shared" si="9"/>
        <v>1</v>
      </c>
      <c r="C101" s="26">
        <f t="shared" si="12"/>
        <v>85</v>
      </c>
      <c r="D101" s="32">
        <f>D100*(1+台幣利率/12)</f>
        <v>1193510.694438499</v>
      </c>
      <c r="E101" s="33">
        <f t="shared" si="10"/>
        <v>0.1910293832234499</v>
      </c>
      <c r="F101" s="27"/>
      <c r="G101" s="34">
        <f>IF(外幣計息方式="單利",$G$16*((1+外幣利率)^(C101/12)),G100*(1+外幣利率/12))</f>
        <v>52756.60807641693</v>
      </c>
      <c r="H101" s="32">
        <f>G101*結算時賣出匯率</f>
        <v>1545768.6166390162</v>
      </c>
      <c r="I101" s="35">
        <f>(G101-$G$16)/$G$16</f>
        <v>0.5109492553085808</v>
      </c>
      <c r="J101" s="33">
        <f t="shared" si="11"/>
        <v>0.5457686166390162</v>
      </c>
      <c r="K101" s="43">
        <f>D101/G101</f>
        <v>22.62296114090052</v>
      </c>
    </row>
    <row r="102" spans="1:11" ht="15.75">
      <c r="A102" s="44">
        <f t="shared" si="8"/>
        <v>7</v>
      </c>
      <c r="B102" s="31">
        <f t="shared" si="9"/>
        <v>2</v>
      </c>
      <c r="C102" s="26">
        <f t="shared" si="12"/>
        <v>86</v>
      </c>
      <c r="D102" s="32">
        <f>D101*(1+台幣利率/12)</f>
        <v>1195997.1750519127</v>
      </c>
      <c r="E102" s="33">
        <f t="shared" si="10"/>
        <v>0.19351069443849894</v>
      </c>
      <c r="F102" s="27"/>
      <c r="G102" s="34">
        <f>IF(外幣計息方式="單利",$G$16*((1+外幣利率)^(C102/12)),G101*(1+外幣利率/12))</f>
        <v>53013.40353388488</v>
      </c>
      <c r="H102" s="32">
        <f>G102*結算時賣出匯率</f>
        <v>1553292.723542827</v>
      </c>
      <c r="I102" s="35">
        <f>(G102-$G$16)/$G$16</f>
        <v>0.5183038772104629</v>
      </c>
      <c r="J102" s="33">
        <f t="shared" si="11"/>
        <v>0.553292723542827</v>
      </c>
      <c r="K102" s="43">
        <f>D102/G102</f>
        <v>22.560279011089346</v>
      </c>
    </row>
    <row r="103" spans="1:11" ht="15.75">
      <c r="A103" s="44">
        <f t="shared" si="8"/>
        <v>7</v>
      </c>
      <c r="B103" s="31">
        <f t="shared" si="9"/>
        <v>3</v>
      </c>
      <c r="C103" s="26">
        <f t="shared" si="12"/>
        <v>87</v>
      </c>
      <c r="D103" s="32">
        <f>D102*(1+台幣利率/12)</f>
        <v>1198488.835833271</v>
      </c>
      <c r="E103" s="33">
        <f t="shared" si="10"/>
        <v>0.1959971750519127</v>
      </c>
      <c r="F103" s="27"/>
      <c r="G103" s="34">
        <f>IF(外幣計息方式="單利",$G$16*((1+外幣利率)^(C103/12)),G102*(1+外幣利率/12))</f>
        <v>53271.448956226996</v>
      </c>
      <c r="H103" s="32">
        <f>G103*結算時賣出匯率</f>
        <v>1560853.454417451</v>
      </c>
      <c r="I103" s="35">
        <f>(G103-$G$16)/$G$16</f>
        <v>0.5256942981063412</v>
      </c>
      <c r="J103" s="33">
        <f t="shared" si="11"/>
        <v>0.560853454417451</v>
      </c>
      <c r="K103" s="43">
        <f>D103/G103</f>
        <v>22.497770556570856</v>
      </c>
    </row>
    <row r="104" spans="1:11" ht="15.75">
      <c r="A104" s="44">
        <f t="shared" si="8"/>
        <v>7</v>
      </c>
      <c r="B104" s="31">
        <f t="shared" si="9"/>
        <v>4</v>
      </c>
      <c r="C104" s="26">
        <f t="shared" si="12"/>
        <v>88</v>
      </c>
      <c r="D104" s="32">
        <f>D103*(1+台幣利率/12)</f>
        <v>1200985.6875745906</v>
      </c>
      <c r="E104" s="33">
        <f t="shared" si="10"/>
        <v>0.19848883583327107</v>
      </c>
      <c r="F104" s="27"/>
      <c r="G104" s="34">
        <f>IF(外幣計息方式="單利",$G$16*((1+外幣利率)^(C104/12)),G103*(1+外幣利率/12))</f>
        <v>53530.75042771052</v>
      </c>
      <c r="H104" s="32">
        <f>G104*結算時賣出匯率</f>
        <v>1568450.9875319183</v>
      </c>
      <c r="I104" s="35">
        <f>(G104-$G$16)/$G$16</f>
        <v>0.5331206922496292</v>
      </c>
      <c r="J104" s="33">
        <f t="shared" si="11"/>
        <v>0.5684509875319184</v>
      </c>
      <c r="K104" s="43">
        <f>D104/G104</f>
        <v>22.43543529613762</v>
      </c>
    </row>
    <row r="105" spans="1:11" ht="15.75">
      <c r="A105" s="44">
        <f t="shared" si="8"/>
        <v>7</v>
      </c>
      <c r="B105" s="31">
        <f t="shared" si="9"/>
        <v>5</v>
      </c>
      <c r="C105" s="26">
        <f t="shared" si="12"/>
        <v>89</v>
      </c>
      <c r="D105" s="32">
        <f>D104*(1+台幣利率/12)</f>
        <v>1203487.741090371</v>
      </c>
      <c r="E105" s="33">
        <f t="shared" si="10"/>
        <v>0.20098568757459045</v>
      </c>
      <c r="F105" s="27"/>
      <c r="G105" s="34">
        <f>IF(外幣計息方式="單利",$G$16*((1+外幣利率)^(C105/12)),G104*(1+外幣利率/12))</f>
        <v>53791.31406221816</v>
      </c>
      <c r="H105" s="32">
        <f>G105*結算時賣出匯率</f>
        <v>1576085.5020229921</v>
      </c>
      <c r="I105" s="35">
        <f>(G105-$G$16)/$G$16</f>
        <v>0.540583234741928</v>
      </c>
      <c r="J105" s="33">
        <f t="shared" si="11"/>
        <v>0.5760855020229921</v>
      </c>
      <c r="K105" s="43">
        <f>D105/G105</f>
        <v>22.373272749915483</v>
      </c>
    </row>
    <row r="106" spans="1:11" ht="15.75">
      <c r="A106" s="44">
        <f t="shared" si="8"/>
        <v>7</v>
      </c>
      <c r="B106" s="31">
        <f t="shared" si="9"/>
        <v>6</v>
      </c>
      <c r="C106" s="26">
        <f t="shared" si="12"/>
        <v>90</v>
      </c>
      <c r="D106" s="32">
        <f>D105*(1+台幣利率/12)</f>
        <v>1205995.0072176429</v>
      </c>
      <c r="E106" s="33">
        <f t="shared" si="10"/>
        <v>0.20348774109037107</v>
      </c>
      <c r="F106" s="27"/>
      <c r="G106" s="34">
        <f>IF(外幣計息方式="單利",$G$16*((1+外幣利率)^(C106/12)),G105*(1+外幣利率/12))</f>
        <v>54053.146003392256</v>
      </c>
      <c r="H106" s="32">
        <f>G106*結算時賣出匯率</f>
        <v>1583757.177899393</v>
      </c>
      <c r="I106" s="35">
        <f>(G106-$G$16)/$G$16</f>
        <v>0.5480821015371542</v>
      </c>
      <c r="J106" s="33">
        <f t="shared" si="11"/>
        <v>0.583757177899393</v>
      </c>
      <c r="K106" s="43">
        <f>D106/G106</f>
        <v>22.311282439359907</v>
      </c>
    </row>
    <row r="107" spans="1:11" ht="15.75">
      <c r="A107" s="44">
        <f t="shared" si="8"/>
        <v>7</v>
      </c>
      <c r="B107" s="31">
        <f t="shared" si="9"/>
        <v>7</v>
      </c>
      <c r="C107" s="26">
        <f t="shared" si="12"/>
        <v>91</v>
      </c>
      <c r="D107" s="32">
        <f>D106*(1+台幣利率/12)</f>
        <v>1208507.496816013</v>
      </c>
      <c r="E107" s="33">
        <f t="shared" si="10"/>
        <v>0.20599500721764274</v>
      </c>
      <c r="F107" s="27"/>
      <c r="G107" s="34">
        <f>IF(外幣計息方式="單利",$G$16*((1+外幣利率)^(C107/12)),G106*(1+外幣利率/12))</f>
        <v>54316.25242477963</v>
      </c>
      <c r="H107" s="32">
        <f>G107*結算時賣出匯率</f>
        <v>1591466.1960460432</v>
      </c>
      <c r="I107" s="35">
        <f>(G107-$G$16)/$G$16</f>
        <v>0.5556174694456886</v>
      </c>
      <c r="J107" s="33">
        <f t="shared" si="11"/>
        <v>0.5914661960460432</v>
      </c>
      <c r="K107" s="43">
        <f>D107/G107</f>
        <v>22.249463887252272</v>
      </c>
    </row>
    <row r="108" spans="1:11" ht="15.75">
      <c r="A108" s="44">
        <f t="shared" si="8"/>
        <v>7</v>
      </c>
      <c r="B108" s="31">
        <f t="shared" si="9"/>
        <v>8</v>
      </c>
      <c r="C108" s="26">
        <f t="shared" si="12"/>
        <v>92</v>
      </c>
      <c r="D108" s="32">
        <f>D107*(1+台幣利率/12)</f>
        <v>1211025.2207677132</v>
      </c>
      <c r="E108" s="33">
        <f t="shared" si="10"/>
        <v>0.20850749681601294</v>
      </c>
      <c r="F108" s="27"/>
      <c r="G108" s="34">
        <f>IF(外幣計息方式="單利",$G$16*((1+外幣利率)^(C108/12)),G107*(1+外幣利率/12))</f>
        <v>54580.63952997719</v>
      </c>
      <c r="H108" s="32">
        <f>G108*結算時賣出匯率</f>
        <v>1599212.7382283318</v>
      </c>
      <c r="I108" s="35">
        <f>(G108-$G$16)/$G$16</f>
        <v>0.5631895161385467</v>
      </c>
      <c r="J108" s="33">
        <f t="shared" si="11"/>
        <v>0.5992127382283318</v>
      </c>
      <c r="K108" s="43">
        <f>D108/G108</f>
        <v>22.187816617696186</v>
      </c>
    </row>
    <row r="109" spans="1:11" ht="15.75">
      <c r="A109" s="44">
        <f t="shared" si="8"/>
        <v>7</v>
      </c>
      <c r="B109" s="31">
        <f t="shared" si="9"/>
        <v>9</v>
      </c>
      <c r="C109" s="26">
        <f t="shared" si="12"/>
        <v>93</v>
      </c>
      <c r="D109" s="32">
        <f>D108*(1+台幣利率/12)</f>
        <v>1213548.189977646</v>
      </c>
      <c r="E109" s="33">
        <f t="shared" si="10"/>
        <v>0.21102522076771318</v>
      </c>
      <c r="F109" s="27"/>
      <c r="G109" s="34">
        <f>IF(外幣計息方式="單利",$G$16*((1+外幣利率)^(C109/12)),G108*(1+外幣利率/12))</f>
        <v>54846.31355277812</v>
      </c>
      <c r="H109" s="32">
        <f>G109*結算時賣出匯率</f>
        <v>1606996.9870963988</v>
      </c>
      <c r="I109" s="35">
        <f>(G109-$G$16)/$G$16</f>
        <v>0.5707984201515653</v>
      </c>
      <c r="J109" s="33">
        <f t="shared" si="11"/>
        <v>0.6069969870963988</v>
      </c>
      <c r="K109" s="43">
        <f>D109/G109</f>
        <v>22.126340156113855</v>
      </c>
    </row>
    <row r="110" spans="1:11" ht="15.75">
      <c r="A110" s="44">
        <f t="shared" si="8"/>
        <v>7</v>
      </c>
      <c r="B110" s="31">
        <f t="shared" si="9"/>
        <v>10</v>
      </c>
      <c r="C110" s="26">
        <f t="shared" si="12"/>
        <v>94</v>
      </c>
      <c r="D110" s="32">
        <f>D109*(1+台幣利率/12)</f>
        <v>1216076.415373433</v>
      </c>
      <c r="E110" s="33">
        <f t="shared" si="10"/>
        <v>0.21354818997764596</v>
      </c>
      <c r="F110" s="27"/>
      <c r="G110" s="34">
        <f>IF(外幣計息方式="單利",$G$16*((1+外幣利率)^(C110/12)),G109*(1+外幣利率/12))</f>
        <v>55113.28075731892</v>
      </c>
      <c r="H110" s="32">
        <f>G110*結算時賣出匯率</f>
        <v>1614819.1261894444</v>
      </c>
      <c r="I110" s="35">
        <f>(G110-$G$16)/$G$16</f>
        <v>0.5784443608896138</v>
      </c>
      <c r="J110" s="33">
        <f t="shared" si="11"/>
        <v>0.6148191261894445</v>
      </c>
      <c r="K110" s="43">
        <f>D110/G110</f>
        <v>22.065034029242412</v>
      </c>
    </row>
    <row r="111" spans="1:11" ht="15.75">
      <c r="A111" s="44">
        <f t="shared" si="8"/>
        <v>7</v>
      </c>
      <c r="B111" s="31">
        <f t="shared" si="9"/>
        <v>11</v>
      </c>
      <c r="C111" s="26">
        <f t="shared" si="12"/>
        <v>95</v>
      </c>
      <c r="D111" s="32">
        <f>D110*(1+台幣利率/12)</f>
        <v>1218609.907905461</v>
      </c>
      <c r="E111" s="33">
        <f t="shared" si="10"/>
        <v>0.21607641537343286</v>
      </c>
      <c r="F111" s="27"/>
      <c r="G111" s="34">
        <f>IF(外幣計息方式="單利",$G$16*((1+外幣利率)^(C111/12)),G110*(1+外幣利率/12))</f>
        <v>55381.54743822711</v>
      </c>
      <c r="H111" s="32">
        <f>G111*結算時賣出匯率</f>
        <v>1622679.3399400543</v>
      </c>
      <c r="I111" s="35">
        <f>(G111-$G$16)/$G$16</f>
        <v>0.5861275186308245</v>
      </c>
      <c r="J111" s="33">
        <f t="shared" si="11"/>
        <v>0.6226793399400543</v>
      </c>
      <c r="K111" s="43">
        <f>D111/G111</f>
        <v>22.003897765130258</v>
      </c>
    </row>
    <row r="112" spans="1:11" ht="15.75">
      <c r="A112" s="44">
        <f t="shared" si="8"/>
        <v>8</v>
      </c>
      <c r="B112" s="31">
        <f t="shared" si="9"/>
        <v>0</v>
      </c>
      <c r="C112" s="26">
        <f t="shared" si="12"/>
        <v>96</v>
      </c>
      <c r="D112" s="32">
        <f>D111*(1+台幣利率/12)</f>
        <v>1221148.678546931</v>
      </c>
      <c r="E112" s="33">
        <f t="shared" si="10"/>
        <v>0.218609907905461</v>
      </c>
      <c r="F112" s="27"/>
      <c r="G112" s="34">
        <f>IF(外幣計息方式="單利",$G$16*((1+外幣利率)^(C112/12)),G111*(1+外幣利率/12))</f>
        <v>55651.11992076963</v>
      </c>
      <c r="H112" s="32">
        <f>G112*結算時賣出匯率</f>
        <v>1630577.8136785503</v>
      </c>
      <c r="I112" s="35">
        <f>(G112-$G$16)/$G$16</f>
        <v>0.5938480745308423</v>
      </c>
      <c r="J112" s="33">
        <f t="shared" si="11"/>
        <v>0.6305778136785503</v>
      </c>
      <c r="K112" s="43">
        <f>D112/G112</f>
        <v>21.94293089313346</v>
      </c>
    </row>
    <row r="113" spans="1:11" ht="15.75">
      <c r="A113" s="44">
        <f t="shared" si="8"/>
        <v>8</v>
      </c>
      <c r="B113" s="31">
        <f t="shared" si="9"/>
        <v>1</v>
      </c>
      <c r="C113" s="26">
        <f t="shared" si="12"/>
        <v>97</v>
      </c>
      <c r="D113" s="32">
        <f>D112*(1+台幣利率/12)</f>
        <v>1223692.7382939039</v>
      </c>
      <c r="E113" s="33">
        <f t="shared" si="10"/>
        <v>0.2211486785469309</v>
      </c>
      <c r="F113" s="27"/>
      <c r="G113" s="34">
        <f>IF(外幣計息方式="單利",$G$16*((1+外幣利率)^(C113/12)),G112*(1+外幣利率/12))</f>
        <v>55922.00456100195</v>
      </c>
      <c r="H113" s="32">
        <f>G113*結算時賣出匯率</f>
        <v>1638514.7336373571</v>
      </c>
      <c r="I113" s="35">
        <f>(G113-$G$16)/$G$16</f>
        <v>0.6016062106270958</v>
      </c>
      <c r="J113" s="33">
        <f t="shared" si="11"/>
        <v>0.6385147336373571</v>
      </c>
      <c r="K113" s="43">
        <f>D113/G113</f>
        <v>21.882132943912108</v>
      </c>
    </row>
    <row r="114" spans="1:11" ht="15.75">
      <c r="A114" s="44">
        <f t="shared" si="8"/>
        <v>8</v>
      </c>
      <c r="B114" s="31">
        <f t="shared" si="9"/>
        <v>2</v>
      </c>
      <c r="C114" s="26">
        <f t="shared" si="12"/>
        <v>98</v>
      </c>
      <c r="D114" s="32">
        <f>D113*(1+台幣利率/12)</f>
        <v>1226242.0981653496</v>
      </c>
      <c r="E114" s="33">
        <f t="shared" si="10"/>
        <v>0.22369273829390374</v>
      </c>
      <c r="F114" s="27"/>
      <c r="G114" s="34">
        <f>IF(外幣計息方式="單利",$G$16*((1+外幣利率)^(C114/12)),G113*(1+外幣利率/12))</f>
        <v>56194.20774591797</v>
      </c>
      <c r="H114" s="32">
        <f>G114*結算時賣出匯率</f>
        <v>1646490.2869553966</v>
      </c>
      <c r="I114" s="35">
        <f>(G114-$G$16)/$G$16</f>
        <v>0.6094021098430906</v>
      </c>
      <c r="J114" s="33">
        <f t="shared" si="11"/>
        <v>0.6464902869553967</v>
      </c>
      <c r="K114" s="43">
        <f>D114/G114</f>
        <v>21.8215034494267</v>
      </c>
    </row>
    <row r="115" spans="1:11" ht="15.75">
      <c r="A115" s="44">
        <f t="shared" si="8"/>
        <v>8</v>
      </c>
      <c r="B115" s="31">
        <f t="shared" si="9"/>
        <v>3</v>
      </c>
      <c r="C115" s="26">
        <f t="shared" si="12"/>
        <v>99</v>
      </c>
      <c r="D115" s="32">
        <f>D114*(1+台幣利率/12)</f>
        <v>1228796.7692031942</v>
      </c>
      <c r="E115" s="33">
        <f t="shared" si="10"/>
        <v>0.22624209816534951</v>
      </c>
      <c r="F115" s="27"/>
      <c r="G115" s="34">
        <f>IF(外幣計息方式="單利",$G$16*((1+外幣利率)^(C115/12)),G114*(1+外幣利率/12))</f>
        <v>56467.73589360061</v>
      </c>
      <c r="H115" s="32">
        <f>G115*結算時賣出匯率</f>
        <v>1654504.661682498</v>
      </c>
      <c r="I115" s="35">
        <f>(G115-$G$16)/$G$16</f>
        <v>0.6172359559927215</v>
      </c>
      <c r="J115" s="33">
        <f t="shared" si="11"/>
        <v>0.654504661682498</v>
      </c>
      <c r="K115" s="43">
        <f>D115/G115</f>
        <v>21.761041942934558</v>
      </c>
    </row>
    <row r="116" spans="1:11" ht="15.75">
      <c r="A116" s="44">
        <f t="shared" si="8"/>
        <v>8</v>
      </c>
      <c r="B116" s="31">
        <f t="shared" si="9"/>
        <v>4</v>
      </c>
      <c r="C116" s="26">
        <f t="shared" si="12"/>
        <v>100</v>
      </c>
      <c r="D116" s="32">
        <f>D115*(1+台幣利率/12)</f>
        <v>1231356.7624723676</v>
      </c>
      <c r="E116" s="33">
        <f t="shared" si="10"/>
        <v>0.2287967692031941</v>
      </c>
      <c r="F116" s="27"/>
      <c r="G116" s="34">
        <f>IF(外幣計息方式="單利",$G$16*((1+外幣利率)^(C116/12)),G115*(1+外幣利率/12))</f>
        <v>56742.59545337315</v>
      </c>
      <c r="H116" s="32">
        <f>G116*結算時賣出匯率</f>
        <v>1662558.0467838333</v>
      </c>
      <c r="I116" s="35">
        <f>(G116-$G$16)/$G$16</f>
        <v>0.6251079337846069</v>
      </c>
      <c r="J116" s="33">
        <f t="shared" si="11"/>
        <v>0.6625580467838333</v>
      </c>
      <c r="K116" s="43">
        <f>D116/G116</f>
        <v>21.70074795898621</v>
      </c>
    </row>
    <row r="117" spans="1:11" ht="15.75">
      <c r="A117" s="44">
        <f t="shared" si="8"/>
        <v>8</v>
      </c>
      <c r="B117" s="31">
        <f t="shared" si="9"/>
        <v>5</v>
      </c>
      <c r="C117" s="26">
        <f t="shared" si="12"/>
        <v>101</v>
      </c>
      <c r="D117" s="32">
        <f>D116*(1+台幣利率/12)</f>
        <v>1233922.0890608518</v>
      </c>
      <c r="E117" s="33">
        <f t="shared" si="10"/>
        <v>0.23135676247236756</v>
      </c>
      <c r="F117" s="27"/>
      <c r="G117" s="34">
        <f>IF(外幣計息方式="單利",$G$16*((1+外幣利率)^(C117/12)),G116*(1+外幣利率/12))</f>
        <v>57018.79290595125</v>
      </c>
      <c r="H117" s="32">
        <f>G117*結算時賣出匯率</f>
        <v>1670650.6321443717</v>
      </c>
      <c r="I117" s="35">
        <f>(G117-$G$16)/$G$16</f>
        <v>0.6330182288264439</v>
      </c>
      <c r="J117" s="33">
        <f t="shared" si="11"/>
        <v>0.6706506321443717</v>
      </c>
      <c r="K117" s="43">
        <f>D117/G117</f>
        <v>21.640621033421827</v>
      </c>
    </row>
    <row r="118" spans="1:11" ht="15.75">
      <c r="A118" s="44">
        <f t="shared" si="8"/>
        <v>8</v>
      </c>
      <c r="B118" s="31">
        <f t="shared" si="9"/>
        <v>6</v>
      </c>
      <c r="C118" s="26">
        <f t="shared" si="12"/>
        <v>102</v>
      </c>
      <c r="D118" s="32">
        <f>D117*(1+台幣利率/12)</f>
        <v>1236492.7600797287</v>
      </c>
      <c r="E118" s="33">
        <f t="shared" si="10"/>
        <v>0.2339220890608517</v>
      </c>
      <c r="F118" s="27"/>
      <c r="G118" s="34">
        <f>IF(外幣計息方式="單利",$G$16*((1+外幣利率)^(C118/12)),G117*(1+外幣利率/12))</f>
        <v>57296.33476359579</v>
      </c>
      <c r="H118" s="32">
        <f>G118*結算時賣出匯率</f>
        <v>1678782.6085733566</v>
      </c>
      <c r="I118" s="35">
        <f>(G118-$G$16)/$G$16</f>
        <v>0.6409670276293834</v>
      </c>
      <c r="J118" s="33">
        <f t="shared" si="11"/>
        <v>0.6787826085733566</v>
      </c>
      <c r="K118" s="43">
        <f>D118/G118</f>
        <v>21.580660703367634</v>
      </c>
    </row>
    <row r="119" spans="1:11" ht="15.75">
      <c r="A119" s="44">
        <f t="shared" si="8"/>
        <v>8</v>
      </c>
      <c r="B119" s="31">
        <f t="shared" si="9"/>
        <v>7</v>
      </c>
      <c r="C119" s="26">
        <f t="shared" si="12"/>
        <v>103</v>
      </c>
      <c r="D119" s="32">
        <f>D118*(1+台幣利率/12)</f>
        <v>1239068.7866632282</v>
      </c>
      <c r="E119" s="33">
        <f t="shared" si="10"/>
        <v>0.23649276007972855</v>
      </c>
      <c r="F119" s="27"/>
      <c r="G119" s="34">
        <f>IF(外幣計息方式="單利",$G$16*((1+外幣利率)^(C119/12)),G118*(1+外幣利率/12))</f>
        <v>57575.22757026642</v>
      </c>
      <c r="H119" s="32">
        <f>G119*結算時賣出匯率</f>
        <v>1686954.167808806</v>
      </c>
      <c r="I119" s="35">
        <f>(G119-$G$16)/$G$16</f>
        <v>0.6489545176124302</v>
      </c>
      <c r="J119" s="33">
        <f t="shared" si="11"/>
        <v>0.686954167808806</v>
      </c>
      <c r="K119" s="43">
        <f>D119/G119</f>
        <v>21.520866507232366</v>
      </c>
    </row>
    <row r="120" spans="1:11" ht="15.75">
      <c r="A120" s="44">
        <f t="shared" si="8"/>
        <v>8</v>
      </c>
      <c r="B120" s="31">
        <f t="shared" si="9"/>
        <v>8</v>
      </c>
      <c r="C120" s="26">
        <f t="shared" si="12"/>
        <v>104</v>
      </c>
      <c r="D120" s="32">
        <f>D119*(1+台幣利率/12)</f>
        <v>1241650.1799687766</v>
      </c>
      <c r="E120" s="33">
        <f t="shared" si="10"/>
        <v>0.23906878666322806</v>
      </c>
      <c r="F120" s="27"/>
      <c r="G120" s="34">
        <f>IF(外幣計息方式="單利",$G$16*((1+外幣利率)^(C120/12)),G119*(1+外幣利率/12))</f>
        <v>57855.47790177582</v>
      </c>
      <c r="H120" s="32">
        <f>G120*結算時賣出匯率</f>
        <v>1695165.5025220315</v>
      </c>
      <c r="I120" s="35">
        <f>(G120-$G$16)/$G$16</f>
        <v>0.6569808871068594</v>
      </c>
      <c r="J120" s="33">
        <f t="shared" si="11"/>
        <v>0.6951655025220316</v>
      </c>
      <c r="K120" s="43">
        <f>D120/G120</f>
        <v>21.461237984703697</v>
      </c>
    </row>
    <row r="121" spans="1:11" ht="15.75">
      <c r="A121" s="44">
        <f t="shared" si="8"/>
        <v>8</v>
      </c>
      <c r="B121" s="31">
        <f t="shared" si="9"/>
        <v>9</v>
      </c>
      <c r="C121" s="26">
        <f t="shared" si="12"/>
        <v>105</v>
      </c>
      <c r="D121" s="32">
        <f>D120*(1+台幣利率/12)</f>
        <v>1244236.951177045</v>
      </c>
      <c r="E121" s="33">
        <f t="shared" si="10"/>
        <v>0.24165017996877652</v>
      </c>
      <c r="F121" s="27"/>
      <c r="G121" s="34">
        <f>IF(外幣計息方式="單利",$G$16*((1+外幣利率)^(C121/12)),G120*(1+外幣利率/12))</f>
        <v>58137.0923659448</v>
      </c>
      <c r="H121" s="32">
        <f>G121*結算時賣出匯率</f>
        <v>1703416.8063221828</v>
      </c>
      <c r="I121" s="35">
        <f>(G121-$G$16)/$G$16</f>
        <v>0.6650463253606591</v>
      </c>
      <c r="J121" s="33">
        <f t="shared" si="11"/>
        <v>0.7034168063221827</v>
      </c>
      <c r="K121" s="43">
        <f>D121/G121</f>
        <v>21.401774676744697</v>
      </c>
    </row>
    <row r="122" spans="1:11" ht="15.75">
      <c r="A122" s="44">
        <f t="shared" si="8"/>
        <v>8</v>
      </c>
      <c r="B122" s="31">
        <f t="shared" si="9"/>
        <v>10</v>
      </c>
      <c r="C122" s="26">
        <f t="shared" si="12"/>
        <v>106</v>
      </c>
      <c r="D122" s="32">
        <f>D121*(1+台幣利率/12)</f>
        <v>1246829.1114919973</v>
      </c>
      <c r="E122" s="33">
        <f t="shared" si="10"/>
        <v>0.2442369511770449</v>
      </c>
      <c r="F122" s="27"/>
      <c r="G122" s="34">
        <f>IF(外幣計息方式="單利",$G$16*((1+外幣利率)^(C122/12)),G121*(1+外幣利率/12))</f>
        <v>58420.077602758065</v>
      </c>
      <c r="H122" s="32">
        <f>G122*結算時賣出匯率</f>
        <v>1711708.2737608114</v>
      </c>
      <c r="I122" s="35">
        <f>(G122-$G$16)/$G$16</f>
        <v>0.673151022542991</v>
      </c>
      <c r="J122" s="33">
        <f t="shared" si="11"/>
        <v>0.7117082737608115</v>
      </c>
      <c r="K122" s="43">
        <f>D122/G122</f>
        <v>21.342476125590313</v>
      </c>
    </row>
    <row r="123" spans="1:11" ht="15.75">
      <c r="A123" s="44">
        <f t="shared" si="8"/>
        <v>8</v>
      </c>
      <c r="B123" s="31">
        <f t="shared" si="9"/>
        <v>11</v>
      </c>
      <c r="C123" s="26">
        <f t="shared" si="12"/>
        <v>107</v>
      </c>
      <c r="D123" s="32">
        <f>D122*(1+台幣利率/12)</f>
        <v>1249426.6721409392</v>
      </c>
      <c r="E123" s="33">
        <f t="shared" si="10"/>
        <v>0.2468291114919973</v>
      </c>
      <c r="F123" s="27"/>
      <c r="G123" s="34">
        <f>IF(外幣計息方式="單利",$G$16*((1+外幣利率)^(C123/12)),G122*(1+外幣利率/12))</f>
        <v>58704.44028452075</v>
      </c>
      <c r="H123" s="32">
        <f>G123*結算時賣出匯率</f>
        <v>1720040.100336458</v>
      </c>
      <c r="I123" s="35">
        <f>(G123-$G$16)/$G$16</f>
        <v>0.6812951697486743</v>
      </c>
      <c r="J123" s="33">
        <f t="shared" si="11"/>
        <v>0.720040100336458</v>
      </c>
      <c r="K123" s="43">
        <f>D123/G123</f>
        <v>21.28334187474383</v>
      </c>
    </row>
    <row r="124" spans="1:11" ht="15.75">
      <c r="A124" s="44">
        <f t="shared" si="8"/>
        <v>9</v>
      </c>
      <c r="B124" s="31">
        <f t="shared" si="9"/>
        <v>0</v>
      </c>
      <c r="C124" s="26">
        <f t="shared" si="12"/>
        <v>108</v>
      </c>
      <c r="D124" s="32">
        <f>D123*(1+台幣利率/12)</f>
        <v>1252029.6443745662</v>
      </c>
      <c r="E124" s="33">
        <f t="shared" si="10"/>
        <v>0.249426672140939</v>
      </c>
      <c r="F124" s="27"/>
      <c r="G124" s="34">
        <f>IF(外幣計息方式="單利",$G$16*((1+外幣利率)^(C124/12)),G123*(1+外幣利率/12))</f>
        <v>58990.18711601581</v>
      </c>
      <c r="H124" s="32">
        <f>G124*結算時賣出匯率</f>
        <v>1728412.4824992632</v>
      </c>
      <c r="I124" s="35">
        <f>(G124-$G$16)/$G$16</f>
        <v>0.6894789590026928</v>
      </c>
      <c r="J124" s="33">
        <f t="shared" si="11"/>
        <v>0.7284124824992633</v>
      </c>
      <c r="K124" s="43">
        <f>D124/G124</f>
        <v>21.224371468973363</v>
      </c>
    </row>
    <row r="125" spans="1:11" ht="15.75">
      <c r="A125" s="44">
        <f t="shared" si="8"/>
        <v>9</v>
      </c>
      <c r="B125" s="31">
        <f t="shared" si="9"/>
        <v>1</v>
      </c>
      <c r="C125" s="26">
        <f t="shared" si="12"/>
        <v>109</v>
      </c>
      <c r="D125" s="32">
        <f>D124*(1+台幣利率/12)</f>
        <v>1254638.0394670132</v>
      </c>
      <c r="E125" s="33">
        <f t="shared" si="10"/>
        <v>0.252029644374566</v>
      </c>
      <c r="F125" s="27"/>
      <c r="G125" s="34">
        <f>IF(外幣計息方式="單利",$G$16*((1+外幣利率)^(C125/12)),G124*(1+外幣利率/12))</f>
        <v>59277.32483466207</v>
      </c>
      <c r="H125" s="32">
        <f>G125*結算時賣出匯率</f>
        <v>1736825.6176555986</v>
      </c>
      <c r="I125" s="35">
        <f>(G125-$G$16)/$G$16</f>
        <v>0.6977025832647216</v>
      </c>
      <c r="J125" s="33">
        <f t="shared" si="11"/>
        <v>0.7368256176555985</v>
      </c>
      <c r="K125" s="43">
        <f>D125/G125</f>
        <v>21.165564454308353</v>
      </c>
    </row>
    <row r="126" spans="1:11" ht="15.75">
      <c r="A126" s="44">
        <f t="shared" si="8"/>
        <v>9</v>
      </c>
      <c r="B126" s="31">
        <f t="shared" si="9"/>
        <v>2</v>
      </c>
      <c r="C126" s="26">
        <f t="shared" si="12"/>
        <v>110</v>
      </c>
      <c r="D126" s="32">
        <f>D125*(1+台幣利率/12)</f>
        <v>1257251.868715903</v>
      </c>
      <c r="E126" s="33">
        <f t="shared" si="10"/>
        <v>0.25463803946701324</v>
      </c>
      <c r="F126" s="27"/>
      <c r="G126" s="34">
        <f>IF(外幣計息方式="單利",$G$16*((1+外幣利率)^(C126/12)),G125*(1+外幣利率/12))</f>
        <v>59565.86021067305</v>
      </c>
      <c r="H126" s="32">
        <f>G126*結算時賣出匯率</f>
        <v>1745279.7041727202</v>
      </c>
      <c r="I126" s="35">
        <f>(G126-$G$16)/$G$16</f>
        <v>0.7059662364336761</v>
      </c>
      <c r="J126" s="33">
        <f t="shared" si="11"/>
        <v>0.7452797041727202</v>
      </c>
      <c r="K126" s="43">
        <f>D126/G126</f>
        <v>21.106920378036072</v>
      </c>
    </row>
    <row r="127" spans="1:11" ht="15.75">
      <c r="A127" s="44">
        <f t="shared" si="8"/>
        <v>9</v>
      </c>
      <c r="B127" s="31">
        <f t="shared" si="9"/>
        <v>3</v>
      </c>
      <c r="C127" s="26">
        <f t="shared" si="12"/>
        <v>111</v>
      </c>
      <c r="D127" s="32">
        <f>D126*(1+台幣利率/12)</f>
        <v>1259871.1434423947</v>
      </c>
      <c r="E127" s="33">
        <f t="shared" si="10"/>
        <v>0.257251868715903</v>
      </c>
      <c r="F127" s="27"/>
      <c r="G127" s="34">
        <f>IF(外幣計息方式="單利",$G$16*((1+外幣利率)^(C127/12)),G126*(1+外幣利率/12))</f>
        <v>59855.80004721666</v>
      </c>
      <c r="H127" s="32">
        <f>G127*結算時賣出匯率</f>
        <v>1753774.9413834482</v>
      </c>
      <c r="I127" s="35">
        <f>(G127-$G$16)/$G$16</f>
        <v>0.7142701133522851</v>
      </c>
      <c r="J127" s="33">
        <f t="shared" si="11"/>
        <v>0.7537749413834482</v>
      </c>
      <c r="K127" s="43">
        <f>D127/G127</f>
        <v>21.04843878869813</v>
      </c>
    </row>
    <row r="128" spans="1:11" ht="15.75">
      <c r="A128" s="44">
        <f t="shared" si="8"/>
        <v>9</v>
      </c>
      <c r="B128" s="31">
        <f t="shared" si="9"/>
        <v>4</v>
      </c>
      <c r="C128" s="26">
        <f t="shared" si="12"/>
        <v>112</v>
      </c>
      <c r="D128" s="32">
        <f>D127*(1+台幣利率/12)</f>
        <v>1262495.8749912332</v>
      </c>
      <c r="E128" s="33">
        <f t="shared" si="10"/>
        <v>0.2598711434423947</v>
      </c>
      <c r="F128" s="27"/>
      <c r="G128" s="34">
        <f>IF(外幣計息方式="單利",$G$16*((1+外幣利率)^(C128/12)),G127*(1+外幣利率/12))</f>
        <v>60147.15118057554</v>
      </c>
      <c r="H128" s="32">
        <f>G128*結算時賣出匯率</f>
        <v>1762311.5295908635</v>
      </c>
      <c r="I128" s="35">
        <f>(G128-$G$16)/$G$16</f>
        <v>0.7226144098116836</v>
      </c>
      <c r="J128" s="33">
        <f t="shared" si="11"/>
        <v>0.7623115295908635</v>
      </c>
      <c r="K128" s="43">
        <f>D128/G128</f>
        <v>20.990119236087025</v>
      </c>
    </row>
    <row r="129" spans="1:11" ht="15.75">
      <c r="A129" s="44">
        <f t="shared" si="8"/>
        <v>9</v>
      </c>
      <c r="B129" s="31">
        <f t="shared" si="9"/>
        <v>5</v>
      </c>
      <c r="C129" s="26">
        <f t="shared" si="12"/>
        <v>113</v>
      </c>
      <c r="D129" s="32">
        <f>D128*(1+台幣利率/12)</f>
        <v>1265126.0747307984</v>
      </c>
      <c r="E129" s="33">
        <f t="shared" si="10"/>
        <v>0.2624958749912331</v>
      </c>
      <c r="F129" s="27"/>
      <c r="G129" s="34">
        <f>IF(外幣計息方式="單利",$G$16*((1+外幣利率)^(C129/12)),G128*(1+外幣利率/12))</f>
        <v>60439.92048030833</v>
      </c>
      <c r="H129" s="32">
        <f>G129*結算時賣出匯率</f>
        <v>1770889.670073034</v>
      </c>
      <c r="I129" s="35">
        <f>(G129-$G$16)/$G$16</f>
        <v>0.7309993225560304</v>
      </c>
      <c r="J129" s="33">
        <f t="shared" si="11"/>
        <v>0.770889670073034</v>
      </c>
      <c r="K129" s="43">
        <f>D129/G129</f>
        <v>20.931961271242635</v>
      </c>
    </row>
    <row r="130" spans="1:11" ht="15.75">
      <c r="A130" s="44">
        <f t="shared" si="8"/>
        <v>9</v>
      </c>
      <c r="B130" s="31">
        <f t="shared" si="9"/>
        <v>6</v>
      </c>
      <c r="C130" s="26">
        <f t="shared" si="12"/>
        <v>114</v>
      </c>
      <c r="D130" s="32">
        <f>D129*(1+台幣利率/12)</f>
        <v>1267761.7540531543</v>
      </c>
      <c r="E130" s="33">
        <f t="shared" si="10"/>
        <v>0.26512607473079824</v>
      </c>
      <c r="F130" s="27"/>
      <c r="G130" s="34">
        <f>IF(外幣計息方式="單利",$G$16*((1+外幣利率)^(C130/12)),G129*(1+外幣利率/12))</f>
        <v>60734.11484941154</v>
      </c>
      <c r="H130" s="32">
        <f>G130*結算時賣出匯率</f>
        <v>1779509.5650877582</v>
      </c>
      <c r="I130" s="35">
        <f>(G130-$G$16)/$G$16</f>
        <v>0.7394250492871465</v>
      </c>
      <c r="J130" s="33">
        <f t="shared" si="11"/>
        <v>0.7795095650877583</v>
      </c>
      <c r="K130" s="43">
        <f>D130/G130</f>
        <v>20.873964446448795</v>
      </c>
    </row>
    <row r="131" spans="1:11" ht="15.75">
      <c r="A131" s="44">
        <f t="shared" si="8"/>
        <v>9</v>
      </c>
      <c r="B131" s="31">
        <f t="shared" si="9"/>
        <v>7</v>
      </c>
      <c r="C131" s="26">
        <f t="shared" si="12"/>
        <v>115</v>
      </c>
      <c r="D131" s="32">
        <f>D130*(1+台幣利率/12)</f>
        <v>1270402.9243740984</v>
      </c>
      <c r="E131" s="33">
        <f t="shared" si="10"/>
        <v>0.26776175405315417</v>
      </c>
      <c r="F131" s="27"/>
      <c r="G131" s="34">
        <f>IF(外幣計息方式="單利",$G$16*((1+外幣利率)^(C131/12)),G130*(1+外幣利率/12))</f>
        <v>61029.74122448241</v>
      </c>
      <c r="H131" s="32">
        <f>G131*結算時賣出匯率</f>
        <v>1788171.4178773346</v>
      </c>
      <c r="I131" s="35">
        <f>(G131-$G$16)/$G$16</f>
        <v>0.7478917886691762</v>
      </c>
      <c r="J131" s="33">
        <f t="shared" si="11"/>
        <v>0.7881714178773347</v>
      </c>
      <c r="K131" s="43">
        <f>D131/G131</f>
        <v>20.816128315229847</v>
      </c>
    </row>
    <row r="132" spans="1:11" ht="15.75">
      <c r="A132" s="44">
        <f t="shared" si="8"/>
        <v>9</v>
      </c>
      <c r="B132" s="31">
        <f t="shared" si="9"/>
        <v>8</v>
      </c>
      <c r="C132" s="26">
        <f t="shared" si="12"/>
        <v>116</v>
      </c>
      <c r="D132" s="32">
        <f>D131*(1+台幣利率/12)</f>
        <v>1273049.5971332113</v>
      </c>
      <c r="E132" s="33">
        <f t="shared" si="10"/>
        <v>0.2704029243740984</v>
      </c>
      <c r="F132" s="27"/>
      <c r="G132" s="34">
        <f>IF(外幣計息方式="單利",$G$16*((1+外幣利率)^(C132/12)),G131*(1+外幣利率/12))</f>
        <v>61326.806575882365</v>
      </c>
      <c r="H132" s="32">
        <f>G132*結算時賣出匯率</f>
        <v>1796875.4326733532</v>
      </c>
      <c r="I132" s="35">
        <f>(G132-$G$16)/$G$16</f>
        <v>0.756399740333271</v>
      </c>
      <c r="J132" s="33">
        <f t="shared" si="11"/>
        <v>0.7968754326733533</v>
      </c>
      <c r="K132" s="43">
        <f>D132/G132</f>
        <v>20.758452432347198</v>
      </c>
    </row>
    <row r="133" spans="1:11" ht="15.75">
      <c r="A133" s="44">
        <f t="shared" si="8"/>
        <v>9</v>
      </c>
      <c r="B133" s="31">
        <f t="shared" si="9"/>
        <v>9</v>
      </c>
      <c r="C133" s="26">
        <f t="shared" si="12"/>
        <v>117</v>
      </c>
      <c r="D133" s="32">
        <f>D132*(1+台幣利率/12)</f>
        <v>1275701.7837939057</v>
      </c>
      <c r="E133" s="33">
        <f t="shared" si="10"/>
        <v>0.27304959713321136</v>
      </c>
      <c r="F133" s="27"/>
      <c r="G133" s="34">
        <f>IF(外幣計息方式="單利",$G$16*((1+外幣利率)^(C133/12)),G132*(1+外幣利率/12))</f>
        <v>61625.317907901495</v>
      </c>
      <c r="H133" s="32">
        <f>G133*結算時賣出匯率</f>
        <v>1805621.8147015139</v>
      </c>
      <c r="I133" s="35">
        <f>(G133-$G$16)/$G$16</f>
        <v>0.7649491048822988</v>
      </c>
      <c r="J133" s="33">
        <f t="shared" si="11"/>
        <v>0.8056218147015138</v>
      </c>
      <c r="K133" s="43">
        <f>D133/G133</f>
        <v>20.70093635379587</v>
      </c>
    </row>
    <row r="134" spans="1:11" ht="15.75">
      <c r="A134" s="44">
        <f t="shared" si="8"/>
        <v>9</v>
      </c>
      <c r="B134" s="31">
        <f t="shared" si="9"/>
        <v>10</v>
      </c>
      <c r="C134" s="26">
        <f t="shared" si="12"/>
        <v>118</v>
      </c>
      <c r="D134" s="32">
        <f>D133*(1+台幣利率/12)</f>
        <v>1278359.4958434766</v>
      </c>
      <c r="E134" s="33">
        <f t="shared" si="10"/>
        <v>0.2757017837939058</v>
      </c>
      <c r="F134" s="27"/>
      <c r="G134" s="34">
        <f>IF(外幣計息方式="單利",$G$16*((1+外幣利率)^(C134/12)),G133*(1+外幣利率/12))</f>
        <v>61925.28225892355</v>
      </c>
      <c r="H134" s="32">
        <f>G134*結算時賣出匯率</f>
        <v>1814410.77018646</v>
      </c>
      <c r="I134" s="35">
        <f>(G134-$G$16)/$G$16</f>
        <v>0.7735400838955705</v>
      </c>
      <c r="J134" s="33">
        <f t="shared" si="11"/>
        <v>0.8144107701864601</v>
      </c>
      <c r="K134" s="43">
        <f>D134/G134</f>
        <v>20.64357963680113</v>
      </c>
    </row>
    <row r="135" spans="1:11" ht="15.75">
      <c r="A135" s="44">
        <f t="shared" si="8"/>
        <v>9</v>
      </c>
      <c r="B135" s="31">
        <f t="shared" si="9"/>
        <v>11</v>
      </c>
      <c r="C135" s="26">
        <f t="shared" si="12"/>
        <v>119</v>
      </c>
      <c r="D135" s="32">
        <f>D134*(1+台幣利率/12)</f>
        <v>1281022.7447931506</v>
      </c>
      <c r="E135" s="33">
        <f t="shared" si="10"/>
        <v>0.27835949584347647</v>
      </c>
      <c r="F135" s="27"/>
      <c r="G135" s="34">
        <f>IF(外幣計息方式="單利",$G$16*((1+外幣利率)^(C135/12)),G134*(1+外幣利率/12))</f>
        <v>62226.706701592</v>
      </c>
      <c r="H135" s="32">
        <f>G135*結算時賣出匯率</f>
        <v>1823242.5063566456</v>
      </c>
      <c r="I135" s="35">
        <f>(G135-$G$16)/$G$16</f>
        <v>0.7821728799335947</v>
      </c>
      <c r="J135" s="33">
        <f t="shared" si="11"/>
        <v>0.8232425063566456</v>
      </c>
      <c r="K135" s="43">
        <f>D135/G135</f>
        <v>20.586381839815044</v>
      </c>
    </row>
    <row r="136" spans="1:11" ht="15.75">
      <c r="A136" s="44">
        <f t="shared" si="8"/>
        <v>10</v>
      </c>
      <c r="B136" s="31">
        <f t="shared" si="9"/>
        <v>0</v>
      </c>
      <c r="C136" s="26">
        <f t="shared" si="12"/>
        <v>120</v>
      </c>
      <c r="D136" s="32">
        <f>D135*(1+台幣利率/12)</f>
        <v>1283691.5421781365</v>
      </c>
      <c r="E136" s="33">
        <f t="shared" si="10"/>
        <v>0.2810227447931506</v>
      </c>
      <c r="F136" s="27"/>
      <c r="G136" s="34">
        <f>IF(外幣計息方式="單利",$G$16*((1+外幣利率)^(C136/12)),G135*(1+外幣利率/12))</f>
        <v>62529.598342976766</v>
      </c>
      <c r="H136" s="32">
        <f>G136*結算時賣出匯率</f>
        <v>1832117.2314492192</v>
      </c>
      <c r="I136" s="35">
        <f>(G136-$G$16)/$G$16</f>
        <v>0.7908476965428546</v>
      </c>
      <c r="J136" s="33">
        <f t="shared" si="11"/>
        <v>0.8321172314492191</v>
      </c>
      <c r="K136" s="43">
        <f>D136/G136</f>
        <v>20.529342522513083</v>
      </c>
    </row>
  </sheetData>
  <sheetProtection/>
  <mergeCells count="4">
    <mergeCell ref="D14:E14"/>
    <mergeCell ref="G14:K14"/>
    <mergeCell ref="D1:H1"/>
    <mergeCell ref="A14:B14"/>
  </mergeCells>
  <conditionalFormatting sqref="J16:J136">
    <cfRule type="cellIs" priority="2" dxfId="3" operator="lessThan" stopIfTrue="1">
      <formula>0</formula>
    </cfRule>
  </conditionalFormatting>
  <dataValidations count="1">
    <dataValidation type="list" allowBlank="1" showInputMessage="1" showErrorMessage="1" sqref="B7">
      <formula1>"單利,複利"</formula1>
    </dataValidation>
  </dataValidations>
  <hyperlinks>
    <hyperlink ref="D1" r:id="rId1" display="http://stanleyh.myweb.hinet.net/foreignCD.htm"/>
    <hyperlink ref="D1:H1" r:id="rId2" display="怪老子理財教室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6" sqref="E6"/>
    </sheetView>
  </sheetViews>
  <sheetFormatPr defaultColWidth="9.00390625" defaultRowHeight="16.5"/>
  <cols>
    <col min="2" max="2" width="13.625" style="0" customWidth="1"/>
    <col min="3" max="3" width="21.75390625" style="0" bestFit="1" customWidth="1"/>
  </cols>
  <sheetData>
    <row r="1" spans="1:2" ht="16.5" thickBot="1">
      <c r="A1" s="7" t="s">
        <v>12</v>
      </c>
      <c r="B1" s="8">
        <v>0.02</v>
      </c>
    </row>
    <row r="2" ht="16.5" thickBot="1"/>
    <row r="3" spans="1:3" ht="15.75">
      <c r="A3" s="1"/>
      <c r="B3" s="9" t="s">
        <v>21</v>
      </c>
      <c r="C3" s="10" t="s">
        <v>20</v>
      </c>
    </row>
    <row r="4" spans="1:3" ht="15.75">
      <c r="A4" s="2" t="s">
        <v>13</v>
      </c>
      <c r="B4" s="6">
        <v>1</v>
      </c>
      <c r="C4" s="11">
        <f>((1+$B$1/B4)^B4)-1</f>
        <v>0.020000000000000018</v>
      </c>
    </row>
    <row r="5" spans="1:3" ht="15.75">
      <c r="A5" s="2" t="s">
        <v>14</v>
      </c>
      <c r="B5" s="6">
        <v>2</v>
      </c>
      <c r="C5" s="11">
        <f>((1+$B$1/B5)^B5)-1</f>
        <v>0.020100000000000007</v>
      </c>
    </row>
    <row r="6" spans="1:3" ht="15.75">
      <c r="A6" s="2" t="s">
        <v>15</v>
      </c>
      <c r="B6" s="6">
        <v>4</v>
      </c>
      <c r="C6" s="11">
        <f>((1+$B$1/B6)^B6)-1</f>
        <v>0.020150500624999346</v>
      </c>
    </row>
    <row r="7" spans="1:3" ht="15.75">
      <c r="A7" s="2" t="s">
        <v>16</v>
      </c>
      <c r="B7" s="6">
        <v>12</v>
      </c>
      <c r="C7" s="11">
        <f>((1+$B$1/B7)^B7)-1</f>
        <v>0.02018435568150201</v>
      </c>
    </row>
    <row r="8" spans="1:3" ht="15.75">
      <c r="A8" s="2" t="s">
        <v>17</v>
      </c>
      <c r="B8" s="6">
        <v>365</v>
      </c>
      <c r="C8" s="11">
        <f>((1+$B$1/B8)^B8)-1</f>
        <v>0.020200781032909898</v>
      </c>
    </row>
    <row r="9" spans="1:3" ht="16.5" thickBot="1">
      <c r="A9" s="12" t="s">
        <v>18</v>
      </c>
      <c r="B9" s="13" t="s">
        <v>19</v>
      </c>
      <c r="C9" s="14">
        <f>EXP(B1)-1</f>
        <v>0.020201340026755776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外幣定存匯率風險</dc:title>
  <dc:subject/>
  <dc:creator>蕭世斌</dc:creator>
  <cp:keywords/>
  <dc:description/>
  <cp:lastModifiedBy>怪老子</cp:lastModifiedBy>
  <dcterms:created xsi:type="dcterms:W3CDTF">2006-09-29T04:25:10Z</dcterms:created>
  <dcterms:modified xsi:type="dcterms:W3CDTF">2011-02-20T01:31:36Z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