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17256" windowHeight="7116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<sst xmlns="http://schemas.openxmlformats.org/spreadsheetml/2006/main" count="11" uniqueCount="11">
  <si>
    <t>繳款匯率</t>
  </si>
  <si>
    <t>結算匯率</t>
  </si>
  <si>
    <t>怪老子理財</t>
  </si>
  <si>
    <t>年度末</t>
  </si>
  <si>
    <t>年齡</t>
  </si>
  <si>
    <t>累計
年繳保費</t>
  </si>
  <si>
    <t>保單現金價值
(美元)</t>
  </si>
  <si>
    <t>每期複利之利率</t>
  </si>
  <si>
    <t>實質利率
(美元)</t>
  </si>
  <si>
    <t>現金流量
(台幣)</t>
  </si>
  <si>
    <t>保單現金價值
(台幣)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</si>
</sst>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;[Red]\-#,##0\ "/>
    <numFmt numFmtId="177" formatCode="0.00_ "/>
    <numFmt numFmtId="178" formatCode="_-* #,##0_-;\-* #,##0_-;_-* &quot;-&quot;??_-;_-@_-"/>
  </numFmts>
  <fonts count="50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16"/>
      <name val="新細明體"/>
      <family val="1"/>
    </font>
    <font>
      <u val="single"/>
      <sz val="13.8"/>
      <color indexed="12"/>
      <name val="新細明體"/>
      <family val="1"/>
    </font>
    <font>
      <b/>
      <sz val="10"/>
      <color indexed="9"/>
      <name val="微軟正黑體"/>
      <family val="2"/>
    </font>
    <font>
      <sz val="10"/>
      <color indexed="8"/>
      <name val="微軟正黑體"/>
      <family val="2"/>
    </font>
    <font>
      <sz val="10"/>
      <color indexed="22"/>
      <name val="微軟正黑體"/>
      <family val="2"/>
    </font>
    <font>
      <sz val="10"/>
      <color indexed="9"/>
      <name val="微軟正黑體"/>
      <family val="2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color indexed="8"/>
      <name val="新細明體"/>
      <family val="1"/>
    </font>
    <font>
      <b/>
      <sz val="10"/>
      <color indexed="8"/>
      <name val="新細明體"/>
      <family val="1"/>
    </font>
    <font>
      <b/>
      <sz val="18"/>
      <color indexed="8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3.8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5" tint="-0.4999699890613556"/>
      <name val="Calibri"/>
      <family val="1"/>
    </font>
    <font>
      <b/>
      <sz val="10"/>
      <color theme="0"/>
      <name val="微軟正黑體"/>
      <family val="2"/>
    </font>
    <font>
      <sz val="10"/>
      <color theme="1"/>
      <name val="微軟正黑體"/>
      <family val="2"/>
    </font>
    <font>
      <sz val="10"/>
      <color theme="0" tint="-0.04997999966144562"/>
      <name val="微軟正黑體"/>
      <family val="2"/>
    </font>
    <font>
      <sz val="10"/>
      <color theme="0"/>
      <name val="微軟正黑體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8999800086021423"/>
        <bgColor indexed="64"/>
      </patternFill>
    </fill>
    <fill>
      <patternFill patternType="solid">
        <fgColor theme="2" tint="-0.899980008602142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4" tint="0.7999799847602844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/>
      <right style="thin">
        <color theme="0"/>
      </right>
      <top/>
      <bottom style="thick">
        <color theme="0"/>
      </bottom>
    </border>
    <border>
      <left/>
      <right/>
      <top/>
      <bottom style="thick">
        <color theme="0"/>
      </bottom>
    </border>
    <border>
      <left/>
      <right style="thin">
        <color theme="0"/>
      </right>
      <top/>
      <bottom style="thin">
        <color theme="0"/>
      </bottom>
    </border>
    <border>
      <left/>
      <right/>
      <top/>
      <bottom style="thin">
        <color theme="0"/>
      </bottom>
    </border>
    <border>
      <left/>
      <right style="thin">
        <color theme="0"/>
      </right>
      <top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37">
    <xf numFmtId="0" fontId="0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10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34" fillId="0" borderId="0" xfId="44" applyAlignment="1" applyProtection="1">
      <alignment horizontal="center" vertical="center"/>
      <protection/>
    </xf>
    <xf numFmtId="177" fontId="45" fillId="34" borderId="10" xfId="0" applyNumberFormat="1" applyFont="1" applyFill="1" applyBorder="1" applyAlignment="1">
      <alignment horizontal="center" vertical="center"/>
    </xf>
    <xf numFmtId="178" fontId="0" fillId="0" borderId="0" xfId="33" applyNumberFormat="1" applyFont="1" applyAlignment="1">
      <alignment horizontal="center" vertical="center"/>
    </xf>
    <xf numFmtId="0" fontId="46" fillId="35" borderId="11" xfId="0" applyFont="1" applyFill="1" applyBorder="1" applyAlignment="1">
      <alignment horizontal="center" vertical="center"/>
    </xf>
    <xf numFmtId="0" fontId="46" fillId="35" borderId="11" xfId="0" applyFont="1" applyFill="1" applyBorder="1" applyAlignment="1">
      <alignment horizontal="center" vertical="center" wrapText="1"/>
    </xf>
    <xf numFmtId="176" fontId="46" fillId="35" borderId="11" xfId="0" applyNumberFormat="1" applyFont="1" applyFill="1" applyBorder="1" applyAlignment="1">
      <alignment horizontal="center" vertical="center" wrapText="1"/>
    </xf>
    <xf numFmtId="176" fontId="46" fillId="36" borderId="11" xfId="0" applyNumberFormat="1" applyFont="1" applyFill="1" applyBorder="1" applyAlignment="1">
      <alignment horizontal="center" vertical="center" wrapText="1"/>
    </xf>
    <xf numFmtId="176" fontId="46" fillId="36" borderId="0" xfId="0" applyNumberFormat="1" applyFont="1" applyFill="1" applyBorder="1" applyAlignment="1">
      <alignment horizontal="center" vertical="center"/>
    </xf>
    <xf numFmtId="176" fontId="46" fillId="36" borderId="0" xfId="0" applyNumberFormat="1" applyFont="1" applyFill="1" applyBorder="1" applyAlignment="1">
      <alignment horizontal="center" vertical="center" wrapText="1"/>
    </xf>
    <xf numFmtId="176" fontId="47" fillId="0" borderId="0" xfId="0" applyNumberFormat="1" applyFont="1" applyAlignment="1">
      <alignment vertical="center"/>
    </xf>
    <xf numFmtId="176" fontId="46" fillId="37" borderId="12" xfId="0" applyNumberFormat="1" applyFont="1" applyFill="1" applyBorder="1" applyAlignment="1">
      <alignment horizontal="center" vertical="center" wrapText="1"/>
    </xf>
    <xf numFmtId="176" fontId="46" fillId="37" borderId="13" xfId="0" applyNumberFormat="1" applyFont="1" applyFill="1" applyBorder="1" applyAlignment="1">
      <alignment horizontal="center" vertical="center" wrapText="1"/>
    </xf>
    <xf numFmtId="0" fontId="47" fillId="38" borderId="10" xfId="0" applyFont="1" applyFill="1" applyBorder="1" applyAlignment="1">
      <alignment horizontal="center" vertical="center"/>
    </xf>
    <xf numFmtId="0" fontId="47" fillId="39" borderId="10" xfId="0" applyFont="1" applyFill="1" applyBorder="1" applyAlignment="1">
      <alignment vertical="center"/>
    </xf>
    <xf numFmtId="176" fontId="47" fillId="38" borderId="10" xfId="0" applyNumberFormat="1" applyFont="1" applyFill="1" applyBorder="1" applyAlignment="1">
      <alignment vertical="center"/>
    </xf>
    <xf numFmtId="176" fontId="48" fillId="40" borderId="10" xfId="0" applyNumberFormat="1" applyFont="1" applyFill="1" applyBorder="1" applyAlignment="1">
      <alignment vertical="center"/>
    </xf>
    <xf numFmtId="176" fontId="47" fillId="39" borderId="10" xfId="0" applyNumberFormat="1" applyFont="1" applyFill="1" applyBorder="1" applyAlignment="1">
      <alignment vertical="center"/>
    </xf>
    <xf numFmtId="176" fontId="49" fillId="40" borderId="10" xfId="0" applyNumberFormat="1" applyFont="1" applyFill="1" applyBorder="1" applyAlignment="1">
      <alignment vertical="center"/>
    </xf>
    <xf numFmtId="176" fontId="47" fillId="41" borderId="14" xfId="0" applyNumberFormat="1" applyFont="1" applyFill="1" applyBorder="1" applyAlignment="1">
      <alignment vertical="center"/>
    </xf>
    <xf numFmtId="0" fontId="47" fillId="41" borderId="15" xfId="0" applyFont="1" applyFill="1" applyBorder="1" applyAlignment="1">
      <alignment vertical="center"/>
    </xf>
    <xf numFmtId="0" fontId="47" fillId="42" borderId="10" xfId="0" applyFont="1" applyFill="1" applyBorder="1" applyAlignment="1">
      <alignment horizontal="center" vertical="center"/>
    </xf>
    <xf numFmtId="176" fontId="47" fillId="42" borderId="10" xfId="0" applyNumberFormat="1" applyFont="1" applyFill="1" applyBorder="1" applyAlignment="1">
      <alignment vertical="center"/>
    </xf>
    <xf numFmtId="176" fontId="47" fillId="43" borderId="14" xfId="0" applyNumberFormat="1" applyFont="1" applyFill="1" applyBorder="1" applyAlignment="1">
      <alignment vertical="center"/>
    </xf>
    <xf numFmtId="0" fontId="47" fillId="43" borderId="15" xfId="0" applyFont="1" applyFill="1" applyBorder="1" applyAlignment="1">
      <alignment vertical="center"/>
    </xf>
    <xf numFmtId="10" fontId="49" fillId="40" borderId="10" xfId="38" applyNumberFormat="1" applyFont="1" applyFill="1" applyBorder="1" applyAlignment="1">
      <alignment vertical="center"/>
    </xf>
    <xf numFmtId="10" fontId="47" fillId="41" borderId="15" xfId="0" applyNumberFormat="1" applyFont="1" applyFill="1" applyBorder="1" applyAlignment="1">
      <alignment vertical="center"/>
    </xf>
    <xf numFmtId="0" fontId="47" fillId="42" borderId="10" xfId="0" applyFont="1" applyFill="1" applyBorder="1" applyAlignment="1">
      <alignment vertical="center"/>
    </xf>
    <xf numFmtId="10" fontId="48" fillId="40" borderId="10" xfId="38" applyNumberFormat="1" applyFont="1" applyFill="1" applyBorder="1" applyAlignment="1">
      <alignment vertical="center"/>
    </xf>
    <xf numFmtId="10" fontId="47" fillId="43" borderId="15" xfId="0" applyNumberFormat="1" applyFont="1" applyFill="1" applyBorder="1" applyAlignment="1">
      <alignment vertical="center"/>
    </xf>
    <xf numFmtId="0" fontId="47" fillId="38" borderId="10" xfId="0" applyFont="1" applyFill="1" applyBorder="1" applyAlignment="1">
      <alignment vertical="center"/>
    </xf>
    <xf numFmtId="176" fontId="47" fillId="41" borderId="16" xfId="0" applyNumberFormat="1" applyFont="1" applyFill="1" applyBorder="1" applyAlignment="1">
      <alignment vertical="center"/>
    </xf>
    <xf numFmtId="10" fontId="47" fillId="41" borderId="0" xfId="0" applyNumberFormat="1" applyFont="1" applyFill="1" applyAlignment="1">
      <alignment vertic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Hyperlink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美元及台幣之實質利率</a:t>
            </a:r>
          </a:p>
        </c:rich>
      </c:tx>
      <c:layout>
        <c:manualLayout>
          <c:xMode val="factor"/>
          <c:yMode val="factor"/>
          <c:x val="-0.02025"/>
          <c:y val="-0.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45"/>
          <c:y val="0.09825"/>
          <c:w val="0.72625"/>
          <c:h val="0.844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Sheet1!$L$15</c:f>
              <c:strCache>
                <c:ptCount val="1"/>
                <c:pt idx="0">
                  <c:v>結算匯率：29之台幣實質利率</c:v>
                </c:pt>
              </c:strCache>
            </c:strRef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Sheet1!$L$22:$L$54</c:f>
              <c:numCache/>
            </c:numRef>
          </c:val>
        </c:ser>
        <c:axId val="6891446"/>
        <c:axId val="62023015"/>
      </c:barChart>
      <c:lineChart>
        <c:grouping val="standard"/>
        <c:varyColors val="0"/>
        <c:ser>
          <c:idx val="0"/>
          <c:order val="0"/>
          <c:tx>
            <c:strRef>
              <c:f>Sheet1!$H$15</c:f>
              <c:strCache>
                <c:ptCount val="1"/>
                <c:pt idx="0">
                  <c:v>實質利率
(美元)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Sheet1!$A$22:$A$54</c:f>
              <c:numCache/>
            </c:numRef>
          </c:cat>
          <c:val>
            <c:numRef>
              <c:f>Sheet1!$H$22:$H$54</c:f>
              <c:numCache/>
            </c:numRef>
          </c:val>
          <c:smooth val="0"/>
        </c:ser>
        <c:axId val="6891446"/>
        <c:axId val="62023015"/>
      </c:lineChart>
      <c:catAx>
        <c:axId val="68914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年度末</a:t>
                </a:r>
              </a:p>
            </c:rich>
          </c:tx>
          <c:layout>
            <c:manualLayout>
              <c:xMode val="factor"/>
              <c:yMode val="factor"/>
              <c:x val="0.00825"/>
              <c:y val="0.04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2023015"/>
        <c:crosses val="autoZero"/>
        <c:auto val="1"/>
        <c:lblOffset val="100"/>
        <c:tickLblSkip val="2"/>
        <c:noMultiLvlLbl val="0"/>
      </c:catAx>
      <c:valAx>
        <c:axId val="6202301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891446"/>
        <c:crossesAt val="1"/>
        <c:crossBetween val="between"/>
        <c:dispUnits/>
      </c:valAx>
      <c:spPr>
        <a:solidFill>
          <a:srgbClr val="E7E7E7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375"/>
          <c:y val="0.47375"/>
          <c:w val="0.22525"/>
          <c:h val="0.34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hyperlink" Target="http://www.masterhsiao.com.tw/" TargetMode="External" /><Relationship Id="rId4" Type="http://schemas.openxmlformats.org/officeDocument/2006/relationships/hyperlink" Target="http://www.masterhsiao.com.tw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476250</xdr:colOff>
      <xdr:row>0</xdr:row>
      <xdr:rowOff>19050</xdr:rowOff>
    </xdr:from>
    <xdr:to>
      <xdr:col>11</xdr:col>
      <xdr:colOff>180975</xdr:colOff>
      <xdr:row>13</xdr:row>
      <xdr:rowOff>142875</xdr:rowOff>
    </xdr:to>
    <xdr:graphicFrame>
      <xdr:nvGraphicFramePr>
        <xdr:cNvPr id="1" name="圖表 2"/>
        <xdr:cNvGraphicFramePr/>
      </xdr:nvGraphicFramePr>
      <xdr:xfrm>
        <a:off x="2152650" y="19050"/>
        <a:ext cx="7172325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4</xdr:row>
      <xdr:rowOff>161925</xdr:rowOff>
    </xdr:from>
    <xdr:to>
      <xdr:col>2</xdr:col>
      <xdr:colOff>104775</xdr:colOff>
      <xdr:row>6</xdr:row>
      <xdr:rowOff>171450</xdr:rowOff>
    </xdr:to>
    <xdr:pic>
      <xdr:nvPicPr>
        <xdr:cNvPr id="2" name="圖片 3" descr="怪老子理財.gif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62025"/>
          <a:ext cx="17811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asterhsiao.com.tw/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4"/>
  <sheetViews>
    <sheetView tabSelected="1" zoomScale="85" zoomScaleNormal="85" zoomScalePageLayoutView="0" workbookViewId="0" topLeftCell="A10">
      <selection activeCell="D23" sqref="D23"/>
    </sheetView>
  </sheetViews>
  <sheetFormatPr defaultColWidth="9.00390625" defaultRowHeight="15.75"/>
  <cols>
    <col min="1" max="1" width="15.25390625" style="3" bestFit="1" customWidth="1"/>
    <col min="2" max="2" width="6.75390625" style="3" bestFit="1" customWidth="1"/>
    <col min="3" max="3" width="9.125" style="0" bestFit="1" customWidth="1"/>
    <col min="4" max="4" width="13.125" style="1" bestFit="1" customWidth="1"/>
    <col min="5" max="5" width="9.625" style="1" customWidth="1"/>
    <col min="6" max="6" width="7.625" style="1" hidden="1" customWidth="1"/>
    <col min="7" max="7" width="8.00390625" style="1" hidden="1" customWidth="1"/>
    <col min="8" max="8" width="9.125" style="1" bestFit="1" customWidth="1"/>
    <col min="9" max="11" width="19.00390625" style="1" customWidth="1"/>
    <col min="12" max="12" width="19.00390625" style="0" customWidth="1"/>
  </cols>
  <sheetData>
    <row r="1" spans="1:2" ht="15.75">
      <c r="A1" s="4" t="s">
        <v>0</v>
      </c>
      <c r="B1" s="6">
        <v>32</v>
      </c>
    </row>
    <row r="2" spans="1:2" ht="15.75">
      <c r="A2" s="4" t="s">
        <v>1</v>
      </c>
      <c r="B2" s="6">
        <v>29</v>
      </c>
    </row>
    <row r="3" ht="15.75">
      <c r="B3" s="7"/>
    </row>
    <row r="5" ht="16.5"/>
    <row r="6" ht="19.5">
      <c r="A6" s="5" t="s">
        <v>2</v>
      </c>
    </row>
    <row r="7" ht="16.5"/>
    <row r="10" ht="15.75">
      <c r="M10" s="2"/>
    </row>
    <row r="11" ht="15.75">
      <c r="L11" s="2"/>
    </row>
    <row r="15" spans="1:12" ht="27.75" thickBot="1">
      <c r="A15" s="8" t="s">
        <v>3</v>
      </c>
      <c r="B15" s="8" t="s">
        <v>4</v>
      </c>
      <c r="C15" s="9" t="s">
        <v>5</v>
      </c>
      <c r="D15" s="10" t="s">
        <v>6</v>
      </c>
      <c r="E15" s="11" t="s">
        <v>7</v>
      </c>
      <c r="F15" s="12"/>
      <c r="G15" s="12"/>
      <c r="H15" s="13" t="s">
        <v>8</v>
      </c>
      <c r="I15" s="14"/>
      <c r="J15" s="15" t="s">
        <v>9</v>
      </c>
      <c r="K15" s="15" t="s">
        <v>10</v>
      </c>
      <c r="L15" s="16" t="str">
        <f>"結算匯率："&amp;B2&amp;"之台幣實質利率"</f>
        <v>結算匯率：29之台幣實質利率</v>
      </c>
    </row>
    <row r="16" spans="1:12" ht="16.5" thickTop="1">
      <c r="A16" s="17">
        <v>0</v>
      </c>
      <c r="B16" s="17"/>
      <c r="C16" s="18"/>
      <c r="D16" s="19"/>
      <c r="E16" s="20"/>
      <c r="F16" s="21">
        <f>-$C$17</f>
        <v>-4175</v>
      </c>
      <c r="G16" s="21"/>
      <c r="H16" s="22"/>
      <c r="I16" s="14"/>
      <c r="J16" s="23">
        <f aca="true" t="shared" si="0" ref="J16:J21">-4175*$B$1</f>
        <v>-133600</v>
      </c>
      <c r="K16" s="23"/>
      <c r="L16" s="24"/>
    </row>
    <row r="17" spans="1:12" ht="15.75">
      <c r="A17" s="25">
        <v>1</v>
      </c>
      <c r="B17" s="25">
        <v>48</v>
      </c>
      <c r="C17" s="26">
        <v>4175</v>
      </c>
      <c r="D17" s="26">
        <v>1970</v>
      </c>
      <c r="E17" s="20"/>
      <c r="F17" s="21">
        <f>-$C$17</f>
        <v>-4175</v>
      </c>
      <c r="G17" s="21"/>
      <c r="H17" s="22"/>
      <c r="I17" s="14"/>
      <c r="J17" s="27">
        <f t="shared" si="0"/>
        <v>-133600</v>
      </c>
      <c r="K17" s="27">
        <f aca="true" t="shared" si="1" ref="K17:K54">D17*$B$2</f>
        <v>57130</v>
      </c>
      <c r="L17" s="28"/>
    </row>
    <row r="18" spans="1:12" ht="15.75">
      <c r="A18" s="17">
        <f>A17+1</f>
        <v>2</v>
      </c>
      <c r="B18" s="17">
        <f>B17+1</f>
        <v>49</v>
      </c>
      <c r="C18" s="19">
        <f>$C$17*2</f>
        <v>8350</v>
      </c>
      <c r="D18" s="19">
        <v>5830</v>
      </c>
      <c r="E18" s="20"/>
      <c r="F18" s="21">
        <f>-$C$17</f>
        <v>-4175</v>
      </c>
      <c r="G18" s="21"/>
      <c r="H18" s="22"/>
      <c r="I18" s="14"/>
      <c r="J18" s="23">
        <f t="shared" si="0"/>
        <v>-133600</v>
      </c>
      <c r="K18" s="23">
        <f t="shared" si="1"/>
        <v>169070</v>
      </c>
      <c r="L18" s="24"/>
    </row>
    <row r="19" spans="1:12" ht="15.75">
      <c r="A19" s="25">
        <f aca="true" t="shared" si="2" ref="A19:A54">A18+1</f>
        <v>3</v>
      </c>
      <c r="B19" s="25">
        <f aca="true" t="shared" si="3" ref="B19:B54">B18+1</f>
        <v>50</v>
      </c>
      <c r="C19" s="26">
        <f>$C$17*3</f>
        <v>12525</v>
      </c>
      <c r="D19" s="26">
        <v>10220</v>
      </c>
      <c r="E19" s="20"/>
      <c r="F19" s="21">
        <f>-$C$17</f>
        <v>-4175</v>
      </c>
      <c r="G19" s="21"/>
      <c r="H19" s="22"/>
      <c r="I19" s="14"/>
      <c r="J19" s="27">
        <f t="shared" si="0"/>
        <v>-133600</v>
      </c>
      <c r="K19" s="27">
        <f t="shared" si="1"/>
        <v>296380</v>
      </c>
      <c r="L19" s="28"/>
    </row>
    <row r="20" spans="1:12" ht="15.75">
      <c r="A20" s="17">
        <f t="shared" si="2"/>
        <v>4</v>
      </c>
      <c r="B20" s="17">
        <f t="shared" si="3"/>
        <v>51</v>
      </c>
      <c r="C20" s="19">
        <f>$C$17*4</f>
        <v>16700</v>
      </c>
      <c r="D20" s="19">
        <v>15160</v>
      </c>
      <c r="E20" s="20"/>
      <c r="F20" s="21">
        <f>-$C$17</f>
        <v>-4175</v>
      </c>
      <c r="G20" s="21"/>
      <c r="H20" s="22"/>
      <c r="I20" s="14"/>
      <c r="J20" s="23">
        <f t="shared" si="0"/>
        <v>-133600</v>
      </c>
      <c r="K20" s="23">
        <f t="shared" si="1"/>
        <v>439640</v>
      </c>
      <c r="L20" s="24"/>
    </row>
    <row r="21" spans="1:12" ht="15.75">
      <c r="A21" s="25">
        <f t="shared" si="2"/>
        <v>5</v>
      </c>
      <c r="B21" s="25">
        <f t="shared" si="3"/>
        <v>52</v>
      </c>
      <c r="C21" s="26">
        <f>$C$17*5</f>
        <v>20875</v>
      </c>
      <c r="D21" s="26">
        <v>20680</v>
      </c>
      <c r="E21" s="20"/>
      <c r="F21" s="21">
        <f>-$C$17</f>
        <v>-4175</v>
      </c>
      <c r="G21" s="21"/>
      <c r="H21" s="22"/>
      <c r="I21" s="14"/>
      <c r="J21" s="27">
        <f t="shared" si="0"/>
        <v>-133600</v>
      </c>
      <c r="K21" s="27">
        <f t="shared" si="1"/>
        <v>599720</v>
      </c>
      <c r="L21" s="28"/>
    </row>
    <row r="22" spans="1:12" ht="15.75">
      <c r="A22" s="17">
        <f t="shared" si="2"/>
        <v>6</v>
      </c>
      <c r="B22" s="17">
        <f t="shared" si="3"/>
        <v>53</v>
      </c>
      <c r="C22" s="19">
        <f>$C$17*6</f>
        <v>25050</v>
      </c>
      <c r="D22" s="19">
        <v>26820</v>
      </c>
      <c r="E22" s="20"/>
      <c r="F22" s="21">
        <v>0</v>
      </c>
      <c r="G22" s="21">
        <f>D22</f>
        <v>26820</v>
      </c>
      <c r="H22" s="29">
        <f>IRR(($F$16:F21,G22),1%)</f>
        <v>0.019539307738390306</v>
      </c>
      <c r="I22" s="14"/>
      <c r="J22" s="23">
        <v>0</v>
      </c>
      <c r="K22" s="23">
        <f t="shared" si="1"/>
        <v>777780</v>
      </c>
      <c r="L22" s="30">
        <f>IRR(($J$16:J21,K22),1%)</f>
        <v>-0.008612735222410592</v>
      </c>
    </row>
    <row r="23" spans="1:12" ht="15.75">
      <c r="A23" s="25">
        <f t="shared" si="2"/>
        <v>7</v>
      </c>
      <c r="B23" s="25">
        <f t="shared" si="3"/>
        <v>54</v>
      </c>
      <c r="C23" s="31"/>
      <c r="D23" s="26">
        <v>27830</v>
      </c>
      <c r="E23" s="32">
        <f>D23/D22-1</f>
        <v>0.037658463832960454</v>
      </c>
      <c r="F23" s="21">
        <v>0</v>
      </c>
      <c r="G23" s="21">
        <f aca="true" t="shared" si="4" ref="G23:G54">D23</f>
        <v>27830</v>
      </c>
      <c r="H23" s="29">
        <f>IRR(($F$16:F22,G23),1%)</f>
        <v>0.023483748913004854</v>
      </c>
      <c r="I23" s="14"/>
      <c r="J23" s="27">
        <v>0</v>
      </c>
      <c r="K23" s="27">
        <f t="shared" si="1"/>
        <v>807070</v>
      </c>
      <c r="L23" s="33">
        <f>IRR(($J$16:J22,K23),1%)</f>
        <v>0.001511663135247748</v>
      </c>
    </row>
    <row r="24" spans="1:12" ht="15.75">
      <c r="A24" s="17">
        <f t="shared" si="2"/>
        <v>8</v>
      </c>
      <c r="B24" s="17">
        <f t="shared" si="3"/>
        <v>55</v>
      </c>
      <c r="C24" s="34"/>
      <c r="D24" s="19">
        <v>28870</v>
      </c>
      <c r="E24" s="32">
        <f aca="true" t="shared" si="5" ref="E24:E54">D24/D23-1</f>
        <v>0.03736974487962641</v>
      </c>
      <c r="F24" s="21">
        <v>0</v>
      </c>
      <c r="G24" s="21">
        <f t="shared" si="4"/>
        <v>28870</v>
      </c>
      <c r="H24" s="29">
        <f>IRR(($F$16:F23,G24),1%)</f>
        <v>0.02596244773412174</v>
      </c>
      <c r="I24" s="14"/>
      <c r="J24" s="23">
        <v>0</v>
      </c>
      <c r="K24" s="23">
        <f t="shared" si="1"/>
        <v>837230</v>
      </c>
      <c r="L24" s="30">
        <f>IRR(($J$16:J23,K24),1%)</f>
        <v>0.007921812270121066</v>
      </c>
    </row>
    <row r="25" spans="1:12" ht="15.75">
      <c r="A25" s="25">
        <f t="shared" si="2"/>
        <v>9</v>
      </c>
      <c r="B25" s="25">
        <f t="shared" si="3"/>
        <v>56</v>
      </c>
      <c r="C25" s="31"/>
      <c r="D25" s="26">
        <v>29950</v>
      </c>
      <c r="E25" s="32">
        <f t="shared" si="5"/>
        <v>0.037409075164530625</v>
      </c>
      <c r="F25" s="21">
        <v>0</v>
      </c>
      <c r="G25" s="21">
        <f t="shared" si="4"/>
        <v>29950</v>
      </c>
      <c r="H25" s="29">
        <f>IRR(($F$16:F24,G25),1%)</f>
        <v>0.027694625209797822</v>
      </c>
      <c r="I25" s="14"/>
      <c r="J25" s="27">
        <v>0</v>
      </c>
      <c r="K25" s="27">
        <f t="shared" si="1"/>
        <v>868550</v>
      </c>
      <c r="L25" s="33">
        <f>IRR(($J$16:J24,K25),1%)</f>
        <v>0.012382895928936022</v>
      </c>
    </row>
    <row r="26" spans="1:12" ht="15.75">
      <c r="A26" s="17">
        <f t="shared" si="2"/>
        <v>10</v>
      </c>
      <c r="B26" s="17">
        <f t="shared" si="3"/>
        <v>57</v>
      </c>
      <c r="C26" s="34"/>
      <c r="D26" s="19">
        <v>31080</v>
      </c>
      <c r="E26" s="32">
        <f t="shared" si="5"/>
        <v>0.03772954924874794</v>
      </c>
      <c r="F26" s="21">
        <v>0</v>
      </c>
      <c r="G26" s="21">
        <f t="shared" si="4"/>
        <v>31080</v>
      </c>
      <c r="H26" s="29">
        <f>IRR(($F$16:F25,G26),1%)</f>
        <v>0.029012654636748014</v>
      </c>
      <c r="I26" s="14"/>
      <c r="J26" s="23">
        <v>0</v>
      </c>
      <c r="K26" s="23">
        <f t="shared" si="1"/>
        <v>901320</v>
      </c>
      <c r="L26" s="30">
        <f>IRR(($J$16:J25,K26),1%)</f>
        <v>0.0157082820938483</v>
      </c>
    </row>
    <row r="27" spans="1:12" ht="15.75">
      <c r="A27" s="25">
        <f t="shared" si="2"/>
        <v>11</v>
      </c>
      <c r="B27" s="25">
        <f t="shared" si="3"/>
        <v>58</v>
      </c>
      <c r="C27" s="31"/>
      <c r="D27" s="26">
        <v>32240</v>
      </c>
      <c r="E27" s="32">
        <f t="shared" si="5"/>
        <v>0.03732303732303732</v>
      </c>
      <c r="F27" s="21">
        <v>0</v>
      </c>
      <c r="G27" s="21">
        <f t="shared" si="4"/>
        <v>32240</v>
      </c>
      <c r="H27" s="29">
        <f>IRR(($F$16:F26,G27),1%)</f>
        <v>0.029977259881389662</v>
      </c>
      <c r="I27" s="14"/>
      <c r="J27" s="27">
        <v>0</v>
      </c>
      <c r="K27" s="27">
        <f t="shared" si="1"/>
        <v>934960</v>
      </c>
      <c r="L27" s="33">
        <f>IRR(($J$16:J26,K27),1%)</f>
        <v>0.01821316392017124</v>
      </c>
    </row>
    <row r="28" spans="1:12" ht="15.75">
      <c r="A28" s="17">
        <f t="shared" si="2"/>
        <v>12</v>
      </c>
      <c r="B28" s="17">
        <f t="shared" si="3"/>
        <v>59</v>
      </c>
      <c r="C28" s="34"/>
      <c r="D28" s="19">
        <v>33440</v>
      </c>
      <c r="E28" s="32">
        <f t="shared" si="5"/>
        <v>0.037220843672456594</v>
      </c>
      <c r="F28" s="21">
        <v>0</v>
      </c>
      <c r="G28" s="21">
        <f t="shared" si="4"/>
        <v>33440</v>
      </c>
      <c r="H28" s="29">
        <f>IRR(($F$16:F27,G28),1%)</f>
        <v>0.030730440717836358</v>
      </c>
      <c r="I28" s="14"/>
      <c r="J28" s="23">
        <v>0</v>
      </c>
      <c r="K28" s="23">
        <f t="shared" si="1"/>
        <v>969760</v>
      </c>
      <c r="L28" s="30">
        <f>IRR(($J$16:J27,K28),1%)</f>
        <v>0.02018593048671085</v>
      </c>
    </row>
    <row r="29" spans="1:12" ht="15.75">
      <c r="A29" s="25">
        <f t="shared" si="2"/>
        <v>13</v>
      </c>
      <c r="B29" s="25">
        <f t="shared" si="3"/>
        <v>60</v>
      </c>
      <c r="C29" s="31"/>
      <c r="D29" s="26">
        <v>34680</v>
      </c>
      <c r="E29" s="32">
        <f t="shared" si="5"/>
        <v>0.037081339712918604</v>
      </c>
      <c r="F29" s="21">
        <v>0</v>
      </c>
      <c r="G29" s="21">
        <f t="shared" si="4"/>
        <v>34680</v>
      </c>
      <c r="H29" s="29">
        <f>IRR(($F$16:F28,G29),1%)</f>
        <v>0.031328533539425524</v>
      </c>
      <c r="I29" s="14"/>
      <c r="J29" s="27">
        <v>0</v>
      </c>
      <c r="K29" s="27">
        <f t="shared" si="1"/>
        <v>1005720</v>
      </c>
      <c r="L29" s="33">
        <f>IRR(($J$16:J28,K29),1%)</f>
        <v>0.021773923879421665</v>
      </c>
    </row>
    <row r="30" spans="1:12" ht="15.75">
      <c r="A30" s="17">
        <f t="shared" si="2"/>
        <v>14</v>
      </c>
      <c r="B30" s="17">
        <f t="shared" si="3"/>
        <v>61</v>
      </c>
      <c r="C30" s="34"/>
      <c r="D30" s="19">
        <v>35960</v>
      </c>
      <c r="E30" s="32">
        <f t="shared" si="5"/>
        <v>0.03690888119953861</v>
      </c>
      <c r="F30" s="21">
        <v>0</v>
      </c>
      <c r="G30" s="21">
        <f t="shared" si="4"/>
        <v>35960</v>
      </c>
      <c r="H30" s="29">
        <f>IRR(($F$16:F29,G30),1%)</f>
        <v>0.03180880216425822</v>
      </c>
      <c r="I30" s="14"/>
      <c r="J30" s="23">
        <v>0</v>
      </c>
      <c r="K30" s="23">
        <f t="shared" si="1"/>
        <v>1042840</v>
      </c>
      <c r="L30" s="30">
        <f>IRR(($J$16:J29,K30),1%)</f>
        <v>0.023073876839463745</v>
      </c>
    </row>
    <row r="31" spans="1:12" ht="15.75">
      <c r="A31" s="25">
        <f t="shared" si="2"/>
        <v>15</v>
      </c>
      <c r="B31" s="25">
        <f t="shared" si="3"/>
        <v>62</v>
      </c>
      <c r="C31" s="31"/>
      <c r="D31" s="26">
        <v>37280</v>
      </c>
      <c r="E31" s="32">
        <f t="shared" si="5"/>
        <v>0.03670745272525022</v>
      </c>
      <c r="F31" s="21">
        <v>0</v>
      </c>
      <c r="G31" s="21">
        <f t="shared" si="4"/>
        <v>37280</v>
      </c>
      <c r="H31" s="29">
        <f>IRR(($F$16:F30,G31),1%)</f>
        <v>0.03219698884353905</v>
      </c>
      <c r="I31" s="14"/>
      <c r="J31" s="27">
        <v>0</v>
      </c>
      <c r="K31" s="27">
        <f t="shared" si="1"/>
        <v>1081120</v>
      </c>
      <c r="L31" s="33">
        <f>IRR(($J$16:J30,K31),1%)</f>
        <v>0.024152060962050175</v>
      </c>
    </row>
    <row r="32" spans="1:12" ht="15.75">
      <c r="A32" s="17">
        <f t="shared" si="2"/>
        <v>16</v>
      </c>
      <c r="B32" s="17">
        <f t="shared" si="3"/>
        <v>63</v>
      </c>
      <c r="C32" s="34"/>
      <c r="D32" s="19">
        <v>38640</v>
      </c>
      <c r="E32" s="32">
        <f t="shared" si="5"/>
        <v>0.03648068669527893</v>
      </c>
      <c r="F32" s="21">
        <v>0</v>
      </c>
      <c r="G32" s="21">
        <f t="shared" si="4"/>
        <v>38640</v>
      </c>
      <c r="H32" s="29">
        <f>IRR(($F$16:F31,G32),1%)</f>
        <v>0.03251152892294991</v>
      </c>
      <c r="I32" s="14"/>
      <c r="J32" s="23">
        <v>0</v>
      </c>
      <c r="K32" s="23">
        <f t="shared" si="1"/>
        <v>1120560</v>
      </c>
      <c r="L32" s="30">
        <f>IRR(($J$16:J31,K32),1%)</f>
        <v>0.025055497396542586</v>
      </c>
    </row>
    <row r="33" spans="1:12" ht="15.75">
      <c r="A33" s="25">
        <f t="shared" si="2"/>
        <v>17</v>
      </c>
      <c r="B33" s="25">
        <f t="shared" si="3"/>
        <v>64</v>
      </c>
      <c r="C33" s="31"/>
      <c r="D33" s="26">
        <v>40050</v>
      </c>
      <c r="E33" s="32">
        <f t="shared" si="5"/>
        <v>0.03649068322981375</v>
      </c>
      <c r="F33" s="21">
        <v>0</v>
      </c>
      <c r="G33" s="21">
        <f t="shared" si="4"/>
        <v>40050</v>
      </c>
      <c r="H33" s="29">
        <f>IRR(($F$16:F32,G33),1%)</f>
        <v>0.032783704301630065</v>
      </c>
      <c r="I33" s="14"/>
      <c r="J33" s="27">
        <v>0</v>
      </c>
      <c r="K33" s="27">
        <f t="shared" si="1"/>
        <v>1161450</v>
      </c>
      <c r="L33" s="33">
        <f>IRR(($J$16:J32,K33),1%)</f>
        <v>0.02583611905852595</v>
      </c>
    </row>
    <row r="34" spans="1:12" ht="15.75">
      <c r="A34" s="17">
        <f t="shared" si="2"/>
        <v>18</v>
      </c>
      <c r="B34" s="17">
        <f t="shared" si="3"/>
        <v>65</v>
      </c>
      <c r="C34" s="34"/>
      <c r="D34" s="19">
        <v>41490</v>
      </c>
      <c r="E34" s="32">
        <f t="shared" si="5"/>
        <v>0.035955056179775235</v>
      </c>
      <c r="F34" s="21">
        <v>0</v>
      </c>
      <c r="G34" s="21">
        <f t="shared" si="4"/>
        <v>41490</v>
      </c>
      <c r="H34" s="29">
        <f>IRR(($F$16:F33,G34),1%)</f>
        <v>0.03298677861539344</v>
      </c>
      <c r="I34" s="14"/>
      <c r="J34" s="23">
        <v>0</v>
      </c>
      <c r="K34" s="23">
        <f t="shared" si="1"/>
        <v>1203210</v>
      </c>
      <c r="L34" s="30">
        <f>IRR(($J$16:J33,K34),1%)</f>
        <v>0.026482818525802476</v>
      </c>
    </row>
    <row r="35" spans="1:12" ht="15.75">
      <c r="A35" s="25">
        <f t="shared" si="2"/>
        <v>19</v>
      </c>
      <c r="B35" s="25">
        <f t="shared" si="3"/>
        <v>66</v>
      </c>
      <c r="C35" s="31"/>
      <c r="D35" s="26">
        <v>42980</v>
      </c>
      <c r="E35" s="32">
        <f t="shared" si="5"/>
        <v>0.03591226801638947</v>
      </c>
      <c r="F35" s="21">
        <v>0</v>
      </c>
      <c r="G35" s="21">
        <f t="shared" si="4"/>
        <v>42980</v>
      </c>
      <c r="H35" s="29">
        <f>IRR(($F$16:F34,G35),1%)</f>
        <v>0.033162833499189213</v>
      </c>
      <c r="I35" s="14"/>
      <c r="J35" s="27">
        <v>0</v>
      </c>
      <c r="K35" s="27">
        <f t="shared" si="1"/>
        <v>1246420</v>
      </c>
      <c r="L35" s="33">
        <f>IRR(($J$16:J34,K35),1%)</f>
        <v>0.027049204938798983</v>
      </c>
    </row>
    <row r="36" spans="1:12" ht="15.75">
      <c r="A36" s="17">
        <f t="shared" si="2"/>
        <v>20</v>
      </c>
      <c r="B36" s="17">
        <f t="shared" si="3"/>
        <v>67</v>
      </c>
      <c r="C36" s="34"/>
      <c r="D36" s="19">
        <v>44500</v>
      </c>
      <c r="E36" s="32">
        <f t="shared" si="5"/>
        <v>0.03536528617961854</v>
      </c>
      <c r="F36" s="21">
        <v>0</v>
      </c>
      <c r="G36" s="21">
        <f t="shared" si="4"/>
        <v>44500</v>
      </c>
      <c r="H36" s="29">
        <f>IRR(($F$16:F35,G36),1%)</f>
        <v>0.0332878808371503</v>
      </c>
      <c r="I36" s="14"/>
      <c r="J36" s="23">
        <v>0</v>
      </c>
      <c r="K36" s="23">
        <f t="shared" si="1"/>
        <v>1290500</v>
      </c>
      <c r="L36" s="30">
        <f>IRR(($J$16:J35,K36),1%)</f>
        <v>0.027520491106325866</v>
      </c>
    </row>
    <row r="37" spans="1:12" ht="15.75">
      <c r="A37" s="25">
        <f t="shared" si="2"/>
        <v>21</v>
      </c>
      <c r="B37" s="25">
        <f t="shared" si="3"/>
        <v>68</v>
      </c>
      <c r="C37" s="31"/>
      <c r="D37" s="26">
        <v>46070</v>
      </c>
      <c r="E37" s="32">
        <f t="shared" si="5"/>
        <v>0.0352808988764044</v>
      </c>
      <c r="F37" s="21">
        <v>0</v>
      </c>
      <c r="G37" s="21">
        <f t="shared" si="4"/>
        <v>46070</v>
      </c>
      <c r="H37" s="29">
        <f>IRR(($F$16:F36,G37),1%)</f>
        <v>0.03339496003758901</v>
      </c>
      <c r="I37" s="14"/>
      <c r="J37" s="27">
        <v>0</v>
      </c>
      <c r="K37" s="27">
        <f t="shared" si="1"/>
        <v>1336030</v>
      </c>
      <c r="L37" s="33">
        <f>IRR(($J$16:J36,K37),1%)</f>
        <v>0.027936687233879258</v>
      </c>
    </row>
    <row r="38" spans="1:12" ht="15.75">
      <c r="A38" s="17">
        <f t="shared" si="2"/>
        <v>22</v>
      </c>
      <c r="B38" s="17">
        <f t="shared" si="3"/>
        <v>69</v>
      </c>
      <c r="C38" s="34"/>
      <c r="D38" s="19">
        <v>47690</v>
      </c>
      <c r="E38" s="32">
        <f t="shared" si="5"/>
        <v>0.03516388105057522</v>
      </c>
      <c r="F38" s="21">
        <v>0</v>
      </c>
      <c r="G38" s="21">
        <f t="shared" si="4"/>
        <v>47690</v>
      </c>
      <c r="H38" s="29">
        <f>IRR(($F$16:F37,G38),1%)</f>
        <v>0.03348515687516482</v>
      </c>
      <c r="I38" s="14"/>
      <c r="J38" s="23">
        <v>0</v>
      </c>
      <c r="K38" s="23">
        <f t="shared" si="1"/>
        <v>1383010</v>
      </c>
      <c r="L38" s="30">
        <f>IRR(($J$16:J37,K38),1%)</f>
        <v>0.028304556616285285</v>
      </c>
    </row>
    <row r="39" spans="1:12" ht="15.75">
      <c r="A39" s="25">
        <f t="shared" si="2"/>
        <v>23</v>
      </c>
      <c r="B39" s="25">
        <f t="shared" si="3"/>
        <v>70</v>
      </c>
      <c r="C39" s="31"/>
      <c r="D39" s="26">
        <v>49340</v>
      </c>
      <c r="E39" s="32">
        <f t="shared" si="5"/>
        <v>0.034598448312015195</v>
      </c>
      <c r="F39" s="21">
        <v>0</v>
      </c>
      <c r="G39" s="21">
        <f t="shared" si="4"/>
        <v>49340</v>
      </c>
      <c r="H39" s="29">
        <f>IRR(($F$16:F38,G39),1%)</f>
        <v>0.033539182760771336</v>
      </c>
      <c r="I39" s="14"/>
      <c r="J39" s="27">
        <v>0</v>
      </c>
      <c r="K39" s="27">
        <f t="shared" si="1"/>
        <v>1430860</v>
      </c>
      <c r="L39" s="33">
        <f>IRR(($J$16:J38,K39),1%)</f>
        <v>0.02860946865305436</v>
      </c>
    </row>
    <row r="40" spans="1:12" ht="15.75">
      <c r="A40" s="17">
        <f t="shared" si="2"/>
        <v>24</v>
      </c>
      <c r="B40" s="17">
        <f t="shared" si="3"/>
        <v>71</v>
      </c>
      <c r="C40" s="34"/>
      <c r="D40" s="19">
        <v>51030</v>
      </c>
      <c r="E40" s="32">
        <f t="shared" si="5"/>
        <v>0.034252128090798584</v>
      </c>
      <c r="F40" s="21">
        <v>0</v>
      </c>
      <c r="G40" s="21">
        <f t="shared" si="4"/>
        <v>51030</v>
      </c>
      <c r="H40" s="29">
        <f>IRR(($F$16:F39,G40),1%)</f>
        <v>0.033572184442786125</v>
      </c>
      <c r="I40" s="14"/>
      <c r="J40" s="23">
        <v>0</v>
      </c>
      <c r="K40" s="23">
        <f t="shared" si="1"/>
        <v>1479870</v>
      </c>
      <c r="L40" s="30">
        <f>IRR(($J$16:J39,K40),1%)</f>
        <v>0.028870232027477936</v>
      </c>
    </row>
    <row r="41" spans="1:12" ht="15.75">
      <c r="A41" s="25">
        <f t="shared" si="2"/>
        <v>25</v>
      </c>
      <c r="B41" s="25">
        <f t="shared" si="3"/>
        <v>72</v>
      </c>
      <c r="C41" s="31"/>
      <c r="D41" s="26">
        <v>52770</v>
      </c>
      <c r="E41" s="32">
        <f t="shared" si="5"/>
        <v>0.034097589653145244</v>
      </c>
      <c r="F41" s="21">
        <v>0</v>
      </c>
      <c r="G41" s="21">
        <f t="shared" si="4"/>
        <v>52770</v>
      </c>
      <c r="H41" s="29">
        <f>IRR(($F$16:F40,G41),1%)</f>
        <v>0.03359543064256462</v>
      </c>
      <c r="I41" s="14"/>
      <c r="J41" s="27">
        <v>0</v>
      </c>
      <c r="K41" s="27">
        <f t="shared" si="1"/>
        <v>1530330</v>
      </c>
      <c r="L41" s="33">
        <f>IRR(($J$16:J40,K41),1%)</f>
        <v>0.029101141983944475</v>
      </c>
    </row>
    <row r="42" spans="1:12" ht="15.75">
      <c r="A42" s="17">
        <f t="shared" si="2"/>
        <v>26</v>
      </c>
      <c r="B42" s="17">
        <f t="shared" si="3"/>
        <v>73</v>
      </c>
      <c r="C42" s="34"/>
      <c r="D42" s="19">
        <v>54550</v>
      </c>
      <c r="E42" s="32">
        <f t="shared" si="5"/>
        <v>0.03373128671593717</v>
      </c>
      <c r="F42" s="21">
        <v>0</v>
      </c>
      <c r="G42" s="21">
        <f t="shared" si="4"/>
        <v>54550</v>
      </c>
      <c r="H42" s="29">
        <f>IRR(($F$16:F41,G42),1%)</f>
        <v>0.03360118779148295</v>
      </c>
      <c r="I42" s="14"/>
      <c r="J42" s="23">
        <v>0</v>
      </c>
      <c r="K42" s="23">
        <f t="shared" si="1"/>
        <v>1581950</v>
      </c>
      <c r="L42" s="30">
        <f>IRR(($J$16:J41,K42),1%)</f>
        <v>0.029297046786842928</v>
      </c>
    </row>
    <row r="43" spans="1:12" ht="15.75">
      <c r="A43" s="25">
        <f t="shared" si="2"/>
        <v>27</v>
      </c>
      <c r="B43" s="25">
        <f t="shared" si="3"/>
        <v>74</v>
      </c>
      <c r="C43" s="31"/>
      <c r="D43" s="26">
        <v>56360</v>
      </c>
      <c r="E43" s="32">
        <f t="shared" si="5"/>
        <v>0.033180568285976264</v>
      </c>
      <c r="F43" s="21">
        <v>0</v>
      </c>
      <c r="G43" s="21">
        <f t="shared" si="4"/>
        <v>56360</v>
      </c>
      <c r="H43" s="29">
        <f>IRR(($F$16:F42,G43),1%)</f>
        <v>0.03358408352928223</v>
      </c>
      <c r="I43" s="14"/>
      <c r="J43" s="27">
        <v>0</v>
      </c>
      <c r="K43" s="27">
        <f t="shared" si="1"/>
        <v>1634440</v>
      </c>
      <c r="L43" s="33">
        <f>IRR(($J$16:J42,K43),1%)</f>
        <v>0.029454728498509945</v>
      </c>
    </row>
    <row r="44" spans="1:12" ht="15.75">
      <c r="A44" s="17">
        <f t="shared" si="2"/>
        <v>28</v>
      </c>
      <c r="B44" s="17">
        <f t="shared" si="3"/>
        <v>75</v>
      </c>
      <c r="C44" s="34"/>
      <c r="D44" s="19">
        <v>58210</v>
      </c>
      <c r="E44" s="32">
        <f t="shared" si="5"/>
        <v>0.03282469836763657</v>
      </c>
      <c r="F44" s="21">
        <v>0</v>
      </c>
      <c r="G44" s="21">
        <f t="shared" si="4"/>
        <v>58210</v>
      </c>
      <c r="H44" s="29">
        <f>IRR(($F$16:F43,G44),1%)</f>
        <v>0.033554405208861215</v>
      </c>
      <c r="I44" s="14"/>
      <c r="J44" s="23">
        <v>0</v>
      </c>
      <c r="K44" s="23">
        <f t="shared" si="1"/>
        <v>1688090</v>
      </c>
      <c r="L44" s="30">
        <f>IRR(($J$16:J43,K44),1%)</f>
        <v>0.02958623937538552</v>
      </c>
    </row>
    <row r="45" spans="1:12" ht="15.75">
      <c r="A45" s="25">
        <f t="shared" si="2"/>
        <v>29</v>
      </c>
      <c r="B45" s="25">
        <f t="shared" si="3"/>
        <v>76</v>
      </c>
      <c r="C45" s="31"/>
      <c r="D45" s="26">
        <v>60100</v>
      </c>
      <c r="E45" s="32">
        <f t="shared" si="5"/>
        <v>0.03246864799862559</v>
      </c>
      <c r="F45" s="21">
        <v>0</v>
      </c>
      <c r="G45" s="21">
        <f t="shared" si="4"/>
        <v>60100</v>
      </c>
      <c r="H45" s="29">
        <f>IRR(($F$16:F44,G45),1%)</f>
        <v>0.03351356069186192</v>
      </c>
      <c r="I45" s="14"/>
      <c r="J45" s="27">
        <v>0</v>
      </c>
      <c r="K45" s="27">
        <f t="shared" si="1"/>
        <v>1742900</v>
      </c>
      <c r="L45" s="33">
        <f>IRR(($J$16:J44,K45),1%)</f>
        <v>0.029694515339111757</v>
      </c>
    </row>
    <row r="46" spans="1:12" ht="15.75">
      <c r="A46" s="17">
        <f t="shared" si="2"/>
        <v>30</v>
      </c>
      <c r="B46" s="17">
        <f t="shared" si="3"/>
        <v>77</v>
      </c>
      <c r="C46" s="34"/>
      <c r="D46" s="19">
        <v>62030</v>
      </c>
      <c r="E46" s="32">
        <f t="shared" si="5"/>
        <v>0.0321131447587355</v>
      </c>
      <c r="F46" s="21">
        <v>0</v>
      </c>
      <c r="G46" s="21">
        <f t="shared" si="4"/>
        <v>62030</v>
      </c>
      <c r="H46" s="29">
        <f>IRR(($F$16:F45,G46),1%)</f>
        <v>0.03346278048266561</v>
      </c>
      <c r="I46" s="14"/>
      <c r="J46" s="23">
        <v>0</v>
      </c>
      <c r="K46" s="23">
        <f t="shared" si="1"/>
        <v>1798870</v>
      </c>
      <c r="L46" s="30">
        <f>IRR(($J$16:J45,K46),1%)</f>
        <v>0.029782094047808544</v>
      </c>
    </row>
    <row r="47" spans="1:12" ht="15.75">
      <c r="A47" s="25">
        <f t="shared" si="2"/>
        <v>31</v>
      </c>
      <c r="B47" s="25">
        <f t="shared" si="3"/>
        <v>78</v>
      </c>
      <c r="C47" s="31"/>
      <c r="D47" s="26">
        <v>63990</v>
      </c>
      <c r="E47" s="32">
        <f t="shared" si="5"/>
        <v>0.03159761405771411</v>
      </c>
      <c r="F47" s="21">
        <v>0</v>
      </c>
      <c r="G47" s="21">
        <f t="shared" si="4"/>
        <v>63990</v>
      </c>
      <c r="H47" s="29">
        <f>IRR(($F$16:F46,G47),1%)</f>
        <v>0.03339749853331149</v>
      </c>
      <c r="I47" s="14"/>
      <c r="J47" s="27">
        <v>0</v>
      </c>
      <c r="K47" s="27">
        <f t="shared" si="1"/>
        <v>1855710</v>
      </c>
      <c r="L47" s="33">
        <f>IRR(($J$16:J46,K47),1%)</f>
        <v>0.02984555169161753</v>
      </c>
    </row>
    <row r="48" spans="1:12" ht="15.75">
      <c r="A48" s="17">
        <f t="shared" si="2"/>
        <v>32</v>
      </c>
      <c r="B48" s="17">
        <f t="shared" si="3"/>
        <v>79</v>
      </c>
      <c r="C48" s="34"/>
      <c r="D48" s="19">
        <v>65990</v>
      </c>
      <c r="E48" s="32">
        <f t="shared" si="5"/>
        <v>0.03125488357555861</v>
      </c>
      <c r="F48" s="21">
        <v>0</v>
      </c>
      <c r="G48" s="21">
        <f t="shared" si="4"/>
        <v>65990</v>
      </c>
      <c r="H48" s="29">
        <f>IRR(($F$16:F47,G48),1%)</f>
        <v>0.03332502964428411</v>
      </c>
      <c r="I48" s="14"/>
      <c r="J48" s="23">
        <v>0</v>
      </c>
      <c r="K48" s="23">
        <f t="shared" si="1"/>
        <v>1913710</v>
      </c>
      <c r="L48" s="30">
        <f>IRR(($J$16:J47,K48),1%)</f>
        <v>0.029893155647256482</v>
      </c>
    </row>
    <row r="49" spans="1:12" ht="15.75">
      <c r="A49" s="25">
        <f t="shared" si="2"/>
        <v>33</v>
      </c>
      <c r="B49" s="25">
        <f t="shared" si="3"/>
        <v>80</v>
      </c>
      <c r="C49" s="31"/>
      <c r="D49" s="26">
        <v>68020</v>
      </c>
      <c r="E49" s="32">
        <f t="shared" si="5"/>
        <v>0.030762236702530643</v>
      </c>
      <c r="F49" s="21">
        <v>0</v>
      </c>
      <c r="G49" s="21">
        <f t="shared" si="4"/>
        <v>68020</v>
      </c>
      <c r="H49" s="29">
        <f>IRR(($F$16:F48,G49),1%)</f>
        <v>0.03324116509504102</v>
      </c>
      <c r="I49" s="14"/>
      <c r="J49" s="27">
        <v>0</v>
      </c>
      <c r="K49" s="27">
        <f t="shared" si="1"/>
        <v>1972580</v>
      </c>
      <c r="L49" s="33">
        <f>IRR(($J$16:J48,K49),1%)</f>
        <v>0.029921558486920918</v>
      </c>
    </row>
    <row r="50" spans="1:12" ht="15.75">
      <c r="A50" s="17">
        <f t="shared" si="2"/>
        <v>34</v>
      </c>
      <c r="B50" s="17">
        <f t="shared" si="3"/>
        <v>81</v>
      </c>
      <c r="C50" s="34"/>
      <c r="D50" s="19">
        <v>70070</v>
      </c>
      <c r="E50" s="32">
        <f t="shared" si="5"/>
        <v>0.030138194648632766</v>
      </c>
      <c r="F50" s="21">
        <v>0</v>
      </c>
      <c r="G50" s="21">
        <f t="shared" si="4"/>
        <v>70070</v>
      </c>
      <c r="H50" s="29">
        <f>IRR(($F$16:F49,G50),1%)</f>
        <v>0.033142811749145865</v>
      </c>
      <c r="I50" s="14"/>
      <c r="J50" s="23">
        <v>0</v>
      </c>
      <c r="K50" s="23">
        <f t="shared" si="1"/>
        <v>2032030</v>
      </c>
      <c r="L50" s="30">
        <f>IRR(($J$16:J49,K50),1%)</f>
        <v>0.029928416411730222</v>
      </c>
    </row>
    <row r="51" spans="1:12" ht="15.75">
      <c r="A51" s="25">
        <f t="shared" si="2"/>
        <v>35</v>
      </c>
      <c r="B51" s="25">
        <f t="shared" si="3"/>
        <v>82</v>
      </c>
      <c r="C51" s="31"/>
      <c r="D51" s="26">
        <v>72160</v>
      </c>
      <c r="E51" s="32">
        <f t="shared" si="5"/>
        <v>0.02982731554160134</v>
      </c>
      <c r="F51" s="21">
        <v>0</v>
      </c>
      <c r="G51" s="21">
        <f t="shared" si="4"/>
        <v>72160</v>
      </c>
      <c r="H51" s="29">
        <f>IRR(($F$16:F50,G51),1%)</f>
        <v>0.033040934937136106</v>
      </c>
      <c r="I51" s="14"/>
      <c r="J51" s="27">
        <v>0</v>
      </c>
      <c r="K51" s="27">
        <f t="shared" si="1"/>
        <v>2092640</v>
      </c>
      <c r="L51" s="33">
        <f>IRR(($J$16:J50,K51),1%)</f>
        <v>0.029925313674220314</v>
      </c>
    </row>
    <row r="52" spans="1:12" ht="15.75">
      <c r="A52" s="17">
        <f t="shared" si="2"/>
        <v>36</v>
      </c>
      <c r="B52" s="17">
        <f t="shared" si="3"/>
        <v>83</v>
      </c>
      <c r="C52" s="34"/>
      <c r="D52" s="19">
        <v>74270</v>
      </c>
      <c r="E52" s="32">
        <f t="shared" si="5"/>
        <v>0.02924057649667411</v>
      </c>
      <c r="F52" s="21">
        <v>0</v>
      </c>
      <c r="G52" s="21">
        <f t="shared" si="4"/>
        <v>74270</v>
      </c>
      <c r="H52" s="29">
        <f>IRR(($F$16:F51,G52),1%)</f>
        <v>0.032927608441188236</v>
      </c>
      <c r="I52" s="14"/>
      <c r="J52" s="23">
        <v>0</v>
      </c>
      <c r="K52" s="23">
        <f t="shared" si="1"/>
        <v>2153830</v>
      </c>
      <c r="L52" s="30">
        <f>IRR(($J$16:J51,K52),1%)</f>
        <v>0.02990491947392457</v>
      </c>
    </row>
    <row r="53" spans="1:12" ht="15.75">
      <c r="A53" s="25">
        <f t="shared" si="2"/>
        <v>37</v>
      </c>
      <c r="B53" s="25">
        <f t="shared" si="3"/>
        <v>84</v>
      </c>
      <c r="C53" s="31"/>
      <c r="D53" s="26">
        <v>76410</v>
      </c>
      <c r="E53" s="32">
        <f t="shared" si="5"/>
        <v>0.02881378753197783</v>
      </c>
      <c r="F53" s="21">
        <v>0</v>
      </c>
      <c r="G53" s="21">
        <f t="shared" si="4"/>
        <v>76410</v>
      </c>
      <c r="H53" s="29">
        <f>IRR(($F$16:F52,G53),1%)</f>
        <v>0.03280846160303257</v>
      </c>
      <c r="I53" s="14"/>
      <c r="J53" s="27">
        <v>0</v>
      </c>
      <c r="K53" s="27">
        <f t="shared" si="1"/>
        <v>2215890</v>
      </c>
      <c r="L53" s="33">
        <f>IRR(($J$16:J52,K53),1%)</f>
        <v>0.02987335472950395</v>
      </c>
    </row>
    <row r="54" spans="1:12" ht="15.75">
      <c r="A54" s="17">
        <f t="shared" si="2"/>
        <v>38</v>
      </c>
      <c r="B54" s="17">
        <f t="shared" si="3"/>
        <v>85</v>
      </c>
      <c r="C54" s="34"/>
      <c r="D54" s="19">
        <v>78560</v>
      </c>
      <c r="E54" s="32">
        <f t="shared" si="5"/>
        <v>0.028137678314356762</v>
      </c>
      <c r="F54" s="21">
        <v>0</v>
      </c>
      <c r="G54" s="21">
        <f t="shared" si="4"/>
        <v>78560</v>
      </c>
      <c r="H54" s="29">
        <f>IRR(($F$16:F53,G54),1%)</f>
        <v>0.03267694812588173</v>
      </c>
      <c r="I54" s="14"/>
      <c r="J54" s="35">
        <v>0</v>
      </c>
      <c r="K54" s="35">
        <f t="shared" si="1"/>
        <v>2278240</v>
      </c>
      <c r="L54" s="36">
        <f>IRR(($J$16:J53,K54),1%)</f>
        <v>0.029824540246486578</v>
      </c>
    </row>
  </sheetData>
  <sheetProtection/>
  <hyperlinks>
    <hyperlink ref="A6" r:id="rId1" display="怪老子理財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2" sqref="A2"/>
    </sheetView>
  </sheetViews>
  <sheetFormatPr defaultColWidth="9.00390625" defaultRowHeight="15.75"/>
  <sheetData>
    <row r="1" ht="15.75">
      <c r="A1" s="2">
        <f>IRR({-4175,-4175,-4175,-4175,-4175,-4175,26820})</f>
        <v>0.019539307739254348</v>
      </c>
    </row>
    <row r="2" ht="15.75">
      <c r="A2" s="2">
        <f>IRR({-4175,-4175,-4175,-4175,-4175,-4175,0,27830})</f>
        <v>0.02348374891299489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Stanley</dc:creator>
  <cp:keywords/>
  <dc:description/>
  <cp:lastModifiedBy>Stanley</cp:lastModifiedBy>
  <dcterms:created xsi:type="dcterms:W3CDTF">2010-09-02T15:22:39Z</dcterms:created>
  <dcterms:modified xsi:type="dcterms:W3CDTF">2010-10-28T23:54:40Z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