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6296" windowHeight="6108"/>
  </bookViews>
  <sheets>
    <sheet name="可轉債套利" sheetId="1" r:id="rId1"/>
    <sheet name="即時股價" sheetId="2" r:id="rId2"/>
  </sheets>
  <definedNames>
    <definedName name="CA20050216E_T_Inbound_Transit" localSheetId="1" hidden="1">即時股價!#REF!</definedName>
    <definedName name="CB_價格">可轉債套利!$B$2</definedName>
    <definedName name="q?s_2347" localSheetId="1">即時股價!$A$14:$L$23</definedName>
    <definedName name="q?s_23471" localSheetId="1">即時股價!$A$2:$L$10</definedName>
    <definedName name="solver_adj" localSheetId="0" hidden="1">可轉債套利!$F$10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可轉債套利!$F$10</definedName>
    <definedName name="solver_lhs2" localSheetId="0" hidden="1">可轉債套利!$F$10</definedName>
    <definedName name="solver_lin" localSheetId="0" hidden="1">2</definedName>
    <definedName name="solver_neg" localSheetId="0" hidden="1">2</definedName>
    <definedName name="solver_num" localSheetId="0" hidden="1">2</definedName>
    <definedName name="solver_nwt" localSheetId="0" hidden="1">1</definedName>
    <definedName name="solver_opt" localSheetId="0" hidden="1">可轉債套利!$H$10</definedName>
    <definedName name="solver_pre" localSheetId="0" hidden="1">0.000001</definedName>
    <definedName name="solver_rel1" localSheetId="0" hidden="1">3</definedName>
    <definedName name="solver_rel2" localSheetId="0" hidden="1">4</definedName>
    <definedName name="solver_rhs1" localSheetId="0" hidden="1">1</definedName>
    <definedName name="solver_rhs2" localSheetId="0" hidden="1">integer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可轉債手續費">可轉債套利!$B$7</definedName>
    <definedName name="目前股價">可轉債套利!$B$1</definedName>
    <definedName name="股票手續費">可轉債套利!$B$8</definedName>
    <definedName name="股票交易稅">可轉債套利!$B$9</definedName>
    <definedName name="換股比例">可轉債套利!$B$4</definedName>
    <definedName name="資金成本">可轉債套利!$B$11</definedName>
    <definedName name="融券手續費">可轉債套利!$B$10</definedName>
    <definedName name="轉換價格">可轉債套利!$B$3</definedName>
  </definedNames>
  <calcPr calcId="125725"/>
</workbook>
</file>

<file path=xl/calcChain.xml><?xml version="1.0" encoding="utf-8"?>
<calcChain xmlns="http://schemas.openxmlformats.org/spreadsheetml/2006/main">
  <c r="B2" i="1"/>
  <c r="B1"/>
  <c r="C8" s="1"/>
  <c r="D1"/>
  <c r="D2"/>
  <c r="A13" i="2"/>
  <c r="A1"/>
  <c r="B4" i="1"/>
  <c r="C9" l="1"/>
  <c r="C10"/>
  <c r="I3"/>
  <c r="C11" s="1"/>
  <c r="C7"/>
  <c r="I1"/>
  <c r="C12" l="1"/>
  <c r="I2" s="1"/>
  <c r="I4" s="1"/>
</calcChain>
</file>

<file path=xl/connections.xml><?xml version="1.0" encoding="utf-8"?>
<connections xmlns="http://schemas.openxmlformats.org/spreadsheetml/2006/main">
  <connection id="1" odcFile="D:\websites\masterhsiao\Classes\Excel001\Week7-8\CB.iqy" interval="5" name="可轉債" type="4" refreshedVersion="3" background="1" refreshOnLoad="1" saveData="1">
    <webPr sourceData="1" parsePre="1" consecutive="1" xl2000="1" url="http://tw.stock.yahoo.com/q/q?s=[&quot;code&quot;]" htmlTables="1">
      <tables count="2">
        <x v="4"/>
        <x v="6"/>
      </tables>
    </webPr>
    <parameters count="1">
      <parameter name="code" parameterType="cell" refreshOnChange="1" cell="即時股價!$A$1"/>
    </parameters>
  </connection>
  <connection id="2" odcFile="D:\websites\masterhsiao\Classes\Excel001\Week7-8\CB.iqy" interval="5" name="股票" type="4" refreshedVersion="3" background="1" refreshOnLoad="1" saveData="1">
    <webPr sourceData="1" parsePre="1" consecutive="1" xl2000="1" url="http://tw.stock.yahoo.com/q/q?s=[&quot;code&quot;]" htmlTables="1">
      <tables count="2">
        <x v="4"/>
        <x v="6"/>
      </tables>
    </webPr>
    <parameters count="1">
      <parameter name="code" parameterType="cell" refreshOnChange="1" cell="即時股價!$A$13"/>
    </parameters>
  </connection>
</connections>
</file>

<file path=xl/sharedStrings.xml><?xml version="1.0" encoding="utf-8"?>
<sst xmlns="http://schemas.openxmlformats.org/spreadsheetml/2006/main" count="65" uniqueCount="43">
  <si>
    <t>目前股價</t>
    <phoneticPr fontId="1" type="noConversion"/>
  </si>
  <si>
    <t>套利毛利</t>
    <phoneticPr fontId="1" type="noConversion"/>
  </si>
  <si>
    <t>CB 價格</t>
    <phoneticPr fontId="1" type="noConversion"/>
  </si>
  <si>
    <t>套利淨利</t>
    <phoneticPr fontId="1" type="noConversion"/>
  </si>
  <si>
    <t>轉換價格</t>
    <phoneticPr fontId="1" type="noConversion"/>
  </si>
  <si>
    <t>資金投入</t>
    <phoneticPr fontId="1" type="noConversion"/>
  </si>
  <si>
    <t>換股比例</t>
    <phoneticPr fontId="1" type="noConversion"/>
  </si>
  <si>
    <t>投資報酬率</t>
    <phoneticPr fontId="1" type="noConversion"/>
  </si>
  <si>
    <t>成交費用</t>
    <phoneticPr fontId="1" type="noConversion"/>
  </si>
  <si>
    <t>費率</t>
    <phoneticPr fontId="1" type="noConversion"/>
  </si>
  <si>
    <t>費用</t>
    <phoneticPr fontId="1" type="noConversion"/>
  </si>
  <si>
    <t>可轉債手續費</t>
    <phoneticPr fontId="1" type="noConversion"/>
  </si>
  <si>
    <t>股票手續費</t>
    <phoneticPr fontId="1" type="noConversion"/>
  </si>
  <si>
    <t>股票交易稅</t>
    <phoneticPr fontId="1" type="noConversion"/>
  </si>
  <si>
    <t>融券手續費</t>
    <phoneticPr fontId="1" type="noConversion"/>
  </si>
  <si>
    <t>資金成本</t>
    <phoneticPr fontId="1" type="noConversion"/>
  </si>
  <si>
    <t>小計</t>
    <phoneticPr fontId="1" type="noConversion"/>
  </si>
  <si>
    <t>股票</t>
  </si>
  <si>
    <t>代號</t>
  </si>
  <si>
    <t>時間</t>
  </si>
  <si>
    <t>成交</t>
  </si>
  <si>
    <t>買進</t>
  </si>
  <si>
    <t>賣出</t>
  </si>
  <si>
    <t>漲跌</t>
  </si>
  <si>
    <t>張數</t>
  </si>
  <si>
    <t>昨收</t>
  </si>
  <si>
    <t>開盤</t>
  </si>
  <si>
    <t>最高</t>
  </si>
  <si>
    <t>最低</t>
  </si>
  <si>
    <t>個股資料</t>
  </si>
  <si>
    <t>23471聯強一</t>
  </si>
  <si>
    <t>加到投資組合</t>
  </si>
  <si>
    <t>成交明細</t>
  </si>
  <si>
    <t>技術 新聞</t>
  </si>
  <si>
    <t>基本 籌碼</t>
  </si>
  <si>
    <t>凱基證券下單</t>
  </si>
  <si>
    <t>買 賣 張 零股交易</t>
  </si>
  <si>
    <t>2347聯強</t>
  </si>
  <si>
    <t>網友短評</t>
  </si>
  <si>
    <t xml:space="preserve">▽0.7 </t>
  </si>
  <si>
    <t xml:space="preserve"> 資料日期: 100/11/11</t>
  </si>
  <si>
    <t>個股健診</t>
  </si>
  <si>
    <t>－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</si>
</sst>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76" formatCode="#,##0_ ;[Red]\-#,##0\ "/>
    <numFmt numFmtId="177" formatCode="#,##0.00_);[Red]\(#,##0.00\)"/>
    <numFmt numFmtId="178" formatCode="#,##0.0000_);[Red]\(#,##0.0000\)"/>
    <numFmt numFmtId="179" formatCode="0.0%"/>
    <numFmt numFmtId="180" formatCode="0.0000%"/>
    <numFmt numFmtId="181" formatCode="_-* #,##0_-;\-* #,##0_-;_-* &quot;-&quot;??_-;_-@_-"/>
    <numFmt numFmtId="186" formatCode="0.000%"/>
  </numFmts>
  <fonts count="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theme="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2" borderId="1" xfId="5" applyFont="1" applyBorder="1">
      <alignment vertical="center"/>
    </xf>
    <xf numFmtId="0" fontId="5" fillId="0" borderId="0" xfId="0" applyFont="1">
      <alignment vertical="center"/>
    </xf>
    <xf numFmtId="0" fontId="4" fillId="7" borderId="1" xfId="0" applyFont="1" applyFill="1" applyBorder="1">
      <alignment vertical="center"/>
    </xf>
    <xf numFmtId="176" fontId="5" fillId="8" borderId="1" xfId="0" applyNumberFormat="1" applyFont="1" applyFill="1" applyBorder="1">
      <alignment vertical="center"/>
    </xf>
    <xf numFmtId="177" fontId="5" fillId="3" borderId="1" xfId="1" applyNumberFormat="1" applyFont="1" applyBorder="1">
      <alignment vertical="center"/>
    </xf>
    <xf numFmtId="178" fontId="5" fillId="3" borderId="1" xfId="1" applyNumberFormat="1" applyFont="1" applyBorder="1">
      <alignment vertical="center"/>
    </xf>
    <xf numFmtId="179" fontId="5" fillId="8" borderId="1" xfId="4" applyNumberFormat="1" applyFont="1" applyFill="1" applyBorder="1">
      <alignment vertical="center"/>
    </xf>
    <xf numFmtId="0" fontId="4" fillId="4" borderId="1" xfId="6" applyFont="1" applyBorder="1" applyAlignment="1">
      <alignment horizontal="center" vertical="center"/>
    </xf>
    <xf numFmtId="0" fontId="5" fillId="5" borderId="1" xfId="2" applyFont="1" applyBorder="1">
      <alignment vertical="center"/>
    </xf>
    <xf numFmtId="180" fontId="5" fillId="5" borderId="1" xfId="2" applyNumberFormat="1" applyFont="1" applyBorder="1">
      <alignment vertical="center"/>
    </xf>
    <xf numFmtId="176" fontId="5" fillId="5" borderId="1" xfId="2" applyNumberFormat="1" applyFont="1" applyBorder="1">
      <alignment vertical="center"/>
    </xf>
    <xf numFmtId="10" fontId="5" fillId="5" borderId="1" xfId="2" applyNumberFormat="1" applyFont="1" applyBorder="1">
      <alignment vertical="center"/>
    </xf>
    <xf numFmtId="9" fontId="5" fillId="5" borderId="1" xfId="2" applyNumberFormat="1" applyFont="1" applyBorder="1">
      <alignment vertical="center"/>
    </xf>
    <xf numFmtId="0" fontId="0" fillId="0" borderId="0" xfId="0" applyAlignment="1">
      <alignment horizontal="center" vertical="center"/>
    </xf>
    <xf numFmtId="181" fontId="2" fillId="0" borderId="0" xfId="3" applyNumberFormat="1" applyFont="1">
      <alignment vertical="center"/>
    </xf>
    <xf numFmtId="20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5" fillId="6" borderId="1" xfId="0" applyFont="1" applyFill="1" applyBorder="1">
      <alignment vertical="center"/>
    </xf>
    <xf numFmtId="0" fontId="4" fillId="2" borderId="0" xfId="5" applyFont="1">
      <alignment vertical="center"/>
    </xf>
    <xf numFmtId="0" fontId="5" fillId="5" borderId="1" xfId="2" applyFont="1" applyBorder="1" applyAlignment="1">
      <alignment horizontal="center" vertical="center"/>
    </xf>
    <xf numFmtId="186" fontId="5" fillId="5" borderId="1" xfId="2" applyNumberFormat="1" applyFont="1" applyBorder="1">
      <alignment vertical="center"/>
    </xf>
  </cellXfs>
  <cellStyles count="7">
    <cellStyle name="20% - 輔色1" xfId="1" builtinId="30"/>
    <cellStyle name="20% - 輔色2" xfId="2" builtinId="34"/>
    <cellStyle name="一般" xfId="0" builtinId="0"/>
    <cellStyle name="千分位" xfId="3" builtinId="3"/>
    <cellStyle name="百分比" xfId="4" builtinId="5"/>
    <cellStyle name="輔色1" xfId="5" builtinId="29"/>
    <cellStyle name="輔色2" xfId="6" builtinId="33"/>
  </cellStyles>
  <dxfs count="1"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12</xdr:row>
      <xdr:rowOff>175260</xdr:rowOff>
    </xdr:from>
    <xdr:to>
      <xdr:col>3</xdr:col>
      <xdr:colOff>390413</xdr:colOff>
      <xdr:row>16</xdr:row>
      <xdr:rowOff>166296</xdr:rowOff>
    </xdr:to>
    <xdr:grpSp>
      <xdr:nvGrpSpPr>
        <xdr:cNvPr id="3" name="群組 2"/>
        <xdr:cNvGrpSpPr/>
      </xdr:nvGrpSpPr>
      <xdr:grpSpPr>
        <a:xfrm>
          <a:off x="30480" y="2644140"/>
          <a:ext cx="2767853" cy="813996"/>
          <a:chOff x="3627120" y="1767840"/>
          <a:chExt cx="2438400" cy="731520"/>
        </a:xfrm>
      </xdr:grpSpPr>
      <xdr:sp macro="" textlink="">
        <xdr:nvSpPr>
          <xdr:cNvPr id="4" name="圓角矩形 3"/>
          <xdr:cNvSpPr/>
        </xdr:nvSpPr>
        <xdr:spPr>
          <a:xfrm>
            <a:off x="3627120" y="1767840"/>
            <a:ext cx="2346960" cy="701040"/>
          </a:xfrm>
          <a:prstGeom prst="round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zh-TW" altLang="en-US" sz="1100"/>
          </a:p>
        </xdr:txBody>
      </xdr:sp>
      <xdr:grpSp>
        <xdr:nvGrpSpPr>
          <xdr:cNvPr id="5" name="群組 6"/>
          <xdr:cNvGrpSpPr/>
        </xdr:nvGrpSpPr>
        <xdr:grpSpPr>
          <a:xfrm>
            <a:off x="3657600" y="1886622"/>
            <a:ext cx="2407920" cy="612738"/>
            <a:chOff x="3657600" y="1886622"/>
            <a:chExt cx="2407920" cy="612738"/>
          </a:xfrm>
        </xdr:grpSpPr>
        <xdr:pic>
          <xdr:nvPicPr>
            <xdr:cNvPr id="6" name="圖片 5" descr="yahooMoneyLogo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/>
            <a:stretch>
              <a:fillRect/>
            </a:stretch>
          </xdr:blipFill>
          <xdr:spPr>
            <a:xfrm>
              <a:off x="3733576" y="1886622"/>
              <a:ext cx="1709942" cy="291697"/>
            </a:xfrm>
            <a:prstGeom prst="rect">
              <a:avLst/>
            </a:prstGeom>
          </xdr:spPr>
        </xdr:pic>
        <xdr:sp macro="" textlink="">
          <xdr:nvSpPr>
            <xdr:cNvPr id="7" name="文字方塊 6"/>
            <xdr:cNvSpPr txBox="1"/>
          </xdr:nvSpPr>
          <xdr:spPr>
            <a:xfrm>
              <a:off x="3657600" y="2148840"/>
              <a:ext cx="2407920" cy="3505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zh-TW" sz="1100" b="1">
                  <a:solidFill>
                    <a:schemeClr val="dk1"/>
                  </a:solidFill>
                  <a:latin typeface="微軟正黑體" pitchFamily="34" charset="-120"/>
                  <a:ea typeface="微軟正黑體" pitchFamily="34" charset="-120"/>
                  <a:cs typeface="+mn-cs"/>
                </a:rPr>
                <a:t>http://www.masterhsiao.com.tw</a:t>
              </a:r>
              <a:endParaRPr lang="zh-TW" altLang="zh-TW" sz="1100" b="1">
                <a:solidFill>
                  <a:schemeClr val="dk1"/>
                </a:solidFill>
                <a:latin typeface="微軟正黑體" pitchFamily="34" charset="-120"/>
                <a:ea typeface="微軟正黑體" pitchFamily="34" charset="-120"/>
                <a:cs typeface="+mn-cs"/>
              </a:endParaRPr>
            </a:p>
          </xdr:txBody>
        </xdr:sp>
      </xdr:grpSp>
    </xdr:grpSp>
    <xdr:clientData/>
  </xdr:twoCellAnchor>
  <xdr:twoCellAnchor>
    <xdr:from>
      <xdr:col>4</xdr:col>
      <xdr:colOff>213360</xdr:colOff>
      <xdr:row>5</xdr:row>
      <xdr:rowOff>15240</xdr:rowOff>
    </xdr:from>
    <xdr:to>
      <xdr:col>9</xdr:col>
      <xdr:colOff>30480</xdr:colOff>
      <xdr:row>16</xdr:row>
      <xdr:rowOff>129540</xdr:rowOff>
    </xdr:to>
    <xdr:sp macro="" textlink="">
      <xdr:nvSpPr>
        <xdr:cNvPr id="8" name="文字方塊 7"/>
        <xdr:cNvSpPr txBox="1"/>
      </xdr:nvSpPr>
      <xdr:spPr>
        <a:xfrm>
          <a:off x="3230880" y="1043940"/>
          <a:ext cx="3787140" cy="23774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TW" altLang="en-US" sz="1100"/>
            <a:t>以聯強一的可轉換公司債，目前轉換價格</a:t>
          </a:r>
          <a:r>
            <a:rPr lang="en-US" altLang="zh-TW" sz="1100"/>
            <a:t>52.9</a:t>
          </a:r>
          <a:r>
            <a:rPr lang="zh-TW" altLang="en-US" sz="1100"/>
            <a:t>，試做一套利評估公式，且股價可直接連動</a:t>
          </a:r>
          <a:r>
            <a:rPr lang="en-US" altLang="zh-TW" sz="1100"/>
            <a:t>Yahoo</a:t>
          </a:r>
          <a:r>
            <a:rPr lang="zh-TW" altLang="en-US" sz="1100"/>
            <a:t>股市報價。</a:t>
          </a:r>
          <a:endParaRPr lang="en-US" altLang="zh-TW" sz="1100"/>
        </a:p>
        <a:p>
          <a:r>
            <a:rPr lang="en-US" altLang="zh-TW" sz="1100"/>
            <a:t>http://tw.stock.yahoo.com/q/q?s=23471</a:t>
          </a:r>
        </a:p>
        <a:p>
          <a:r>
            <a:rPr lang="en-US" altLang="zh-TW" sz="1100"/>
            <a:t>http://tw.stock.yahoo.com/q/q?s=2347</a:t>
          </a:r>
        </a:p>
        <a:p>
          <a:endParaRPr lang="en-US" altLang="zh-TW" sz="1100"/>
        </a:p>
        <a:p>
          <a:r>
            <a:rPr lang="zh-TW" altLang="en-US" sz="1100"/>
            <a:t>轉換比例 </a:t>
          </a:r>
          <a:r>
            <a:rPr lang="en-US" altLang="zh-TW" sz="1100"/>
            <a:t>= 100/</a:t>
          </a:r>
          <a:r>
            <a:rPr lang="zh-TW" altLang="en-US" sz="1100"/>
            <a:t>轉換價格</a:t>
          </a:r>
          <a:endParaRPr lang="en-US" altLang="zh-TW" sz="1100"/>
        </a:p>
        <a:p>
          <a:r>
            <a:rPr lang="zh-TW" altLang="en-US" sz="1100"/>
            <a:t>套利毛利 </a:t>
          </a:r>
          <a:r>
            <a:rPr lang="en-US" altLang="zh-TW" sz="1100"/>
            <a:t>= (</a:t>
          </a:r>
          <a:r>
            <a:rPr lang="zh-TW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目前股價</a:t>
          </a:r>
          <a:r>
            <a:rPr lang="en-US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  <a:r>
            <a:rPr lang="zh-TW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換股比例</a:t>
          </a:r>
          <a:r>
            <a:rPr lang="en-US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zh-TW" altLang="en-US" sz="1100"/>
            <a:t>可轉債價格</a:t>
          </a:r>
          <a:r>
            <a:rPr lang="en-US" altLang="zh-TW" sz="1100"/>
            <a:t>)*1000</a:t>
          </a:r>
        </a:p>
        <a:p>
          <a:r>
            <a:rPr lang="zh-TW" altLang="en-US" sz="1100"/>
            <a:t>套利淨利 </a:t>
          </a:r>
          <a:r>
            <a:rPr lang="en-US" altLang="zh-TW" sz="1100"/>
            <a:t>=</a:t>
          </a:r>
          <a:r>
            <a:rPr lang="zh-TW" altLang="en-US" sz="1100"/>
            <a:t> 套利毛利 </a:t>
          </a:r>
          <a:r>
            <a:rPr lang="en-US" altLang="zh-TW" sz="1100"/>
            <a:t>- </a:t>
          </a:r>
          <a:r>
            <a:rPr lang="zh-TW" altLang="en-US" sz="1100"/>
            <a:t>費用小計</a:t>
          </a:r>
          <a:endParaRPr lang="en-US" altLang="zh-TW" sz="1100"/>
        </a:p>
        <a:p>
          <a:r>
            <a:rPr lang="zh-TW" altLang="en-US" sz="1100"/>
            <a:t>資金投入 </a:t>
          </a:r>
          <a:r>
            <a:rPr lang="en-US" altLang="zh-TW" sz="1100"/>
            <a:t>=</a:t>
          </a:r>
          <a:r>
            <a:rPr lang="zh-TW" altLang="en-US" sz="1100"/>
            <a:t> </a:t>
          </a:r>
          <a:r>
            <a:rPr lang="en-US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lang="zh-TW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可轉債價格</a:t>
          </a:r>
          <a:r>
            <a:rPr lang="zh-TW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+</a:t>
          </a:r>
          <a:r>
            <a:rPr lang="zh-TW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目前股價</a:t>
          </a:r>
          <a:r>
            <a:rPr lang="en-US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  <a:r>
            <a:rPr lang="zh-TW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換股比例*</a:t>
          </a:r>
          <a:r>
            <a:rPr lang="en-US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0.9)*1000</a:t>
          </a:r>
        </a:p>
        <a:p>
          <a:r>
            <a:rPr lang="zh-TW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投資報酬率</a:t>
          </a:r>
          <a:r>
            <a:rPr lang="en-US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zh-TW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套利淨利</a:t>
          </a:r>
          <a:r>
            <a:rPr lang="en-US" altLang="zh-TW" sz="110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lang="zh-TW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資金投入</a:t>
          </a:r>
          <a:endParaRPr lang="zh-TW" alt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q?s=2347" refreshOnLoad="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q?s=23471" refreshOnLoad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D8" sqref="D8"/>
    </sheetView>
  </sheetViews>
  <sheetFormatPr defaultRowHeight="16.2"/>
  <cols>
    <col min="1" max="1" width="15.33203125" bestFit="1" customWidth="1"/>
    <col min="2" max="2" width="10.88671875" bestFit="1" customWidth="1"/>
    <col min="6" max="6" width="12.88671875" bestFit="1" customWidth="1"/>
    <col min="7" max="7" width="11.44140625" customWidth="1"/>
    <col min="8" max="8" width="12.88671875" bestFit="1" customWidth="1"/>
    <col min="9" max="9" width="11.77734375" bestFit="1" customWidth="1"/>
    <col min="10" max="10" width="9.6640625" customWidth="1"/>
    <col min="11" max="11" width="11.109375" bestFit="1" customWidth="1"/>
    <col min="12" max="12" width="9" bestFit="1" customWidth="1"/>
  </cols>
  <sheetData>
    <row r="1" spans="1:9">
      <c r="A1" s="1" t="s">
        <v>0</v>
      </c>
      <c r="B1" s="5">
        <f>即時股價!C18</f>
        <v>70.2</v>
      </c>
      <c r="C1" s="18">
        <v>2347</v>
      </c>
      <c r="D1" s="2" t="str">
        <f>即時股價!A18&amp;"["&amp;即時股價!B14&amp;"]"</f>
        <v>2347聯強[ 資料日期: 100/11/11]</v>
      </c>
      <c r="E1" s="2"/>
      <c r="H1" s="3" t="s">
        <v>1</v>
      </c>
      <c r="I1" s="4">
        <f>(目前股價*換股比例-CB_價格)*1000</f>
        <v>-1996.7863894139555</v>
      </c>
    </row>
    <row r="2" spans="1:9">
      <c r="A2" s="1" t="s">
        <v>2</v>
      </c>
      <c r="B2" s="5">
        <f>即時股價!C6</f>
        <v>134.69999999999999</v>
      </c>
      <c r="C2" s="18">
        <v>23471</v>
      </c>
      <c r="D2" s="2" t="str">
        <f>即時股價!A6&amp;"["&amp;即時股價!B2&amp;"]"</f>
        <v>23471聯強一[ 資料日期: 100/11/11]</v>
      </c>
      <c r="E2" s="2"/>
      <c r="H2" s="3" t="s">
        <v>3</v>
      </c>
      <c r="I2" s="4">
        <f>I1-C12</f>
        <v>-2979.9111947458041</v>
      </c>
    </row>
    <row r="3" spans="1:9">
      <c r="A3" s="1" t="s">
        <v>4</v>
      </c>
      <c r="B3" s="5">
        <v>52.9</v>
      </c>
      <c r="E3" s="2"/>
      <c r="H3" s="3" t="s">
        <v>5</v>
      </c>
      <c r="I3" s="4">
        <f>(CB_價格+目前股價*換股比例*0.9)*1000</f>
        <v>254132.89224952739</v>
      </c>
    </row>
    <row r="4" spans="1:9">
      <c r="A4" s="1" t="s">
        <v>6</v>
      </c>
      <c r="B4" s="6">
        <f>100/B3</f>
        <v>1.890359168241966</v>
      </c>
      <c r="C4" s="2"/>
      <c r="D4" s="2"/>
      <c r="E4" s="2"/>
      <c r="H4" s="3" t="s">
        <v>7</v>
      </c>
      <c r="I4" s="7">
        <f>I2/I3</f>
        <v>-1.1725798924996676E-2</v>
      </c>
    </row>
    <row r="5" spans="1:9">
      <c r="A5" s="2"/>
      <c r="B5" s="2"/>
      <c r="C5" s="2"/>
      <c r="D5" s="2"/>
      <c r="E5" s="2"/>
      <c r="F5" s="2"/>
      <c r="G5" s="2"/>
    </row>
    <row r="6" spans="1:9">
      <c r="A6" s="8" t="s">
        <v>8</v>
      </c>
      <c r="B6" s="8" t="s">
        <v>9</v>
      </c>
      <c r="C6" s="8" t="s">
        <v>10</v>
      </c>
      <c r="D6" s="2"/>
      <c r="E6" s="2"/>
      <c r="F6" s="2"/>
      <c r="G6" s="2"/>
    </row>
    <row r="7" spans="1:9">
      <c r="A7" s="9" t="s">
        <v>11</v>
      </c>
      <c r="B7" s="10">
        <v>1.4250000000000001E-3</v>
      </c>
      <c r="C7" s="11">
        <f>CB_價格*1000*可轉債手續費</f>
        <v>191.94750000000002</v>
      </c>
      <c r="D7" s="2"/>
      <c r="E7" s="2"/>
      <c r="G7" s="2"/>
    </row>
    <row r="8" spans="1:9">
      <c r="A8" s="9" t="s">
        <v>12</v>
      </c>
      <c r="B8" s="10">
        <v>1.4250000000000001E-3</v>
      </c>
      <c r="C8" s="11">
        <f>目前股價*換股比例*1000*股票手續費</f>
        <v>189.10207939508513</v>
      </c>
      <c r="D8" s="2"/>
      <c r="E8" s="2"/>
      <c r="G8" s="2"/>
    </row>
    <row r="9" spans="1:9">
      <c r="A9" s="9" t="s">
        <v>13</v>
      </c>
      <c r="B9" s="12">
        <v>3.0000000000000001E-3</v>
      </c>
      <c r="C9" s="11">
        <f>目前股價*換股比例*1000*股票交易稅</f>
        <v>398.10964083175816</v>
      </c>
      <c r="D9" s="2"/>
      <c r="E9" s="2"/>
      <c r="F9" s="14"/>
      <c r="G9" s="14"/>
      <c r="H9" s="14"/>
    </row>
    <row r="10" spans="1:9">
      <c r="A10" s="9" t="s">
        <v>14</v>
      </c>
      <c r="B10" s="21">
        <v>7.5000000000000002E-4</v>
      </c>
      <c r="C10" s="11">
        <f>目前股價*換股比例*1000*融券手續費</f>
        <v>99.527410207939539</v>
      </c>
      <c r="D10" s="2"/>
      <c r="E10" s="2"/>
      <c r="F10" s="14"/>
      <c r="G10" s="15"/>
      <c r="H10" s="15"/>
    </row>
    <row r="11" spans="1:9">
      <c r="A11" s="9" t="s">
        <v>15</v>
      </c>
      <c r="B11" s="13">
        <v>0.03</v>
      </c>
      <c r="C11" s="11">
        <f>I3*B11*5/365</f>
        <v>104.43817489706606</v>
      </c>
      <c r="D11" s="2"/>
      <c r="E11" s="2"/>
      <c r="F11" s="14"/>
      <c r="G11" s="15"/>
      <c r="H11" s="15"/>
    </row>
    <row r="12" spans="1:9">
      <c r="A12" s="20" t="s">
        <v>16</v>
      </c>
      <c r="B12" s="20"/>
      <c r="C12" s="11">
        <f>SUM(C7:C11)</f>
        <v>983.12480533184885</v>
      </c>
      <c r="D12" s="2"/>
      <c r="E12" s="2"/>
      <c r="F12" s="14"/>
      <c r="G12" s="15"/>
      <c r="H12" s="15"/>
    </row>
    <row r="13" spans="1:9">
      <c r="F13" s="14"/>
      <c r="G13" s="15"/>
      <c r="H13" s="15"/>
    </row>
    <row r="14" spans="1:9">
      <c r="F14" s="14"/>
      <c r="G14" s="15"/>
      <c r="H14" s="15"/>
    </row>
    <row r="15" spans="1:9">
      <c r="F15" s="14"/>
      <c r="G15" s="15"/>
      <c r="H15" s="15"/>
    </row>
    <row r="16" spans="1:9">
      <c r="F16" s="14"/>
      <c r="G16" s="15"/>
      <c r="H16" s="15"/>
    </row>
    <row r="17" spans="6:8">
      <c r="F17" s="14"/>
      <c r="G17" s="15"/>
      <c r="H17" s="15"/>
    </row>
    <row r="18" spans="6:8">
      <c r="F18" s="14"/>
      <c r="G18" s="15"/>
      <c r="H18" s="15"/>
    </row>
  </sheetData>
  <mergeCells count="1">
    <mergeCell ref="A12:B12"/>
  </mergeCells>
  <phoneticPr fontId="1" type="noConversion"/>
  <conditionalFormatting sqref="I4">
    <cfRule type="cellIs" dxfId="0" priority="1" operator="greaterThan">
      <formula>0.02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3"/>
  <sheetViews>
    <sheetView workbookViewId="0">
      <selection activeCell="A2" sqref="A2:L9"/>
    </sheetView>
  </sheetViews>
  <sheetFormatPr defaultRowHeight="16.2"/>
  <cols>
    <col min="1" max="1" width="15.33203125" customWidth="1"/>
    <col min="2" max="2" width="21.21875" customWidth="1"/>
    <col min="3" max="5" width="6.5546875" customWidth="1"/>
    <col min="6" max="7" width="6" customWidth="1"/>
    <col min="8" max="8" width="6.5546875" customWidth="1"/>
    <col min="9" max="9" width="6" customWidth="1"/>
    <col min="10" max="10" width="7.5546875" customWidth="1"/>
    <col min="11" max="11" width="6" customWidth="1"/>
    <col min="12" max="12" width="11.109375" customWidth="1"/>
    <col min="13" max="13" width="15.33203125" customWidth="1"/>
    <col min="14" max="14" width="20.109375" customWidth="1"/>
    <col min="15" max="17" width="6" customWidth="1"/>
    <col min="18" max="18" width="7.88671875" customWidth="1"/>
    <col min="19" max="23" width="6" customWidth="1"/>
    <col min="24" max="24" width="11.109375" customWidth="1"/>
    <col min="27" max="27" width="15.33203125" bestFit="1" customWidth="1"/>
    <col min="28" max="28" width="20.109375" bestFit="1" customWidth="1"/>
    <col min="29" max="31" width="6.5546875" customWidth="1"/>
    <col min="32" max="32" width="7.88671875" customWidth="1"/>
    <col min="33" max="33" width="6" customWidth="1"/>
    <col min="34" max="34" width="7.5546875" customWidth="1"/>
    <col min="35" max="35" width="6" customWidth="1"/>
    <col min="36" max="36" width="6.5546875" customWidth="1"/>
    <col min="37" max="37" width="7.5546875" customWidth="1"/>
    <col min="38" max="38" width="11.109375" bestFit="1" customWidth="1"/>
  </cols>
  <sheetData>
    <row r="1" spans="1:28">
      <c r="A1" s="19">
        <f>可轉債套利!C2</f>
        <v>23471</v>
      </c>
    </row>
    <row r="2" spans="1:28">
      <c r="B2" t="s">
        <v>40</v>
      </c>
    </row>
    <row r="4" spans="1:28">
      <c r="A4" t="s">
        <v>17</v>
      </c>
      <c r="B4" t="s">
        <v>19</v>
      </c>
      <c r="C4" t="s">
        <v>20</v>
      </c>
      <c r="D4" t="s">
        <v>21</v>
      </c>
      <c r="E4" t="s">
        <v>22</v>
      </c>
      <c r="F4" t="s">
        <v>23</v>
      </c>
      <c r="G4" t="s">
        <v>24</v>
      </c>
      <c r="H4" t="s">
        <v>25</v>
      </c>
      <c r="I4" t="s">
        <v>26</v>
      </c>
      <c r="J4" t="s">
        <v>27</v>
      </c>
      <c r="K4" t="s">
        <v>28</v>
      </c>
      <c r="L4" t="s">
        <v>29</v>
      </c>
    </row>
    <row r="5" spans="1:28">
      <c r="A5" t="s">
        <v>18</v>
      </c>
      <c r="AB5" s="16"/>
    </row>
    <row r="6" spans="1:28">
      <c r="A6" t="s">
        <v>30</v>
      </c>
      <c r="B6" s="16">
        <v>0.55208333333333337</v>
      </c>
      <c r="C6">
        <v>134.69999999999999</v>
      </c>
      <c r="D6">
        <v>132.1</v>
      </c>
      <c r="E6">
        <v>134.80000000000001</v>
      </c>
      <c r="F6">
        <v>0</v>
      </c>
      <c r="G6" t="s">
        <v>42</v>
      </c>
      <c r="H6">
        <v>134.69999999999999</v>
      </c>
      <c r="I6" t="s">
        <v>42</v>
      </c>
      <c r="J6">
        <v>135.05000000000001</v>
      </c>
      <c r="K6">
        <v>133</v>
      </c>
      <c r="L6" t="s">
        <v>32</v>
      </c>
    </row>
    <row r="7" spans="1:28">
      <c r="A7" t="s">
        <v>31</v>
      </c>
      <c r="L7" t="s">
        <v>33</v>
      </c>
    </row>
    <row r="8" spans="1:28">
      <c r="L8" t="s">
        <v>34</v>
      </c>
    </row>
    <row r="9" spans="1:28">
      <c r="L9" t="s">
        <v>41</v>
      </c>
    </row>
    <row r="10" spans="1:28">
      <c r="A10" t="s">
        <v>35</v>
      </c>
      <c r="B10" t="s">
        <v>36</v>
      </c>
    </row>
    <row r="13" spans="1:28">
      <c r="A13" s="19">
        <f>可轉債套利!C1</f>
        <v>2347</v>
      </c>
    </row>
    <row r="14" spans="1:28">
      <c r="B14" t="s">
        <v>40</v>
      </c>
    </row>
    <row r="16" spans="1:28">
      <c r="A16" t="s">
        <v>17</v>
      </c>
      <c r="B16" t="s">
        <v>19</v>
      </c>
      <c r="C16" t="s">
        <v>20</v>
      </c>
      <c r="D16" t="s">
        <v>21</v>
      </c>
      <c r="E16" t="s">
        <v>22</v>
      </c>
      <c r="F16" t="s">
        <v>23</v>
      </c>
      <c r="G16" t="s">
        <v>24</v>
      </c>
      <c r="H16" t="s">
        <v>25</v>
      </c>
      <c r="I16" t="s">
        <v>26</v>
      </c>
      <c r="J16" t="s">
        <v>27</v>
      </c>
      <c r="K16" t="s">
        <v>28</v>
      </c>
      <c r="L16" t="s">
        <v>29</v>
      </c>
    </row>
    <row r="17" spans="1:14">
      <c r="A17" t="s">
        <v>18</v>
      </c>
      <c r="N17" s="16"/>
    </row>
    <row r="18" spans="1:14">
      <c r="A18" t="s">
        <v>37</v>
      </c>
      <c r="B18" s="16">
        <v>0.60416666666666663</v>
      </c>
      <c r="C18">
        <v>70.2</v>
      </c>
      <c r="D18">
        <v>70.2</v>
      </c>
      <c r="E18">
        <v>70.5</v>
      </c>
      <c r="F18" t="s">
        <v>39</v>
      </c>
      <c r="G18" s="17">
        <v>2900</v>
      </c>
      <c r="H18">
        <v>70.900000000000006</v>
      </c>
      <c r="I18">
        <v>71</v>
      </c>
      <c r="J18">
        <v>71</v>
      </c>
      <c r="K18">
        <v>69.8</v>
      </c>
      <c r="L18" t="s">
        <v>32</v>
      </c>
    </row>
    <row r="19" spans="1:14">
      <c r="A19" t="s">
        <v>31</v>
      </c>
      <c r="L19" t="s">
        <v>33</v>
      </c>
    </row>
    <row r="20" spans="1:14">
      <c r="L20" t="s">
        <v>34</v>
      </c>
    </row>
    <row r="21" spans="1:14">
      <c r="L21" t="s">
        <v>41</v>
      </c>
    </row>
    <row r="22" spans="1:14">
      <c r="L22" t="s">
        <v>38</v>
      </c>
    </row>
    <row r="23" spans="1:14">
      <c r="A23" t="s">
        <v>35</v>
      </c>
      <c r="B23" t="s">
        <v>36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11</vt:i4>
      </vt:variant>
    </vt:vector>
  </HeadingPairs>
  <TitlesOfParts>
    <vt:vector size="13" baseType="lpstr">
      <vt:lpstr>可轉債套利</vt:lpstr>
      <vt:lpstr>即時股價</vt:lpstr>
      <vt:lpstr>CB_價格</vt:lpstr>
      <vt:lpstr>即時股價!q?s_2347</vt:lpstr>
      <vt:lpstr>即時股價!q?s_23471</vt:lpstr>
      <vt:lpstr>可轉債手續費</vt:lpstr>
      <vt:lpstr>目前股價</vt:lpstr>
      <vt:lpstr>股票手續費</vt:lpstr>
      <vt:lpstr>股票交易稅</vt:lpstr>
      <vt:lpstr>換股比例</vt:lpstr>
      <vt:lpstr>資金成本</vt:lpstr>
      <vt:lpstr>融券手續費</vt:lpstr>
      <vt:lpstr>轉換價格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</dc:creator>
  <cp:lastModifiedBy>怪老子</cp:lastModifiedBy>
  <dcterms:created xsi:type="dcterms:W3CDTF">2010-10-12T09:26:40Z</dcterms:created>
  <dcterms:modified xsi:type="dcterms:W3CDTF">2011-11-12T00:53:27Z</dcterms:modified>
</cp:coreProperties>
</file>